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5450" windowHeight="11640" activeTab="1"/>
  </bookViews>
  <sheets>
    <sheet name="прил1" sheetId="1" r:id="rId1"/>
    <sheet name="прил  2" sheetId="5" r:id="rId2"/>
    <sheet name="прил  3" sheetId="9" r:id="rId3"/>
  </sheets>
  <definedNames>
    <definedName name="_xlnm._FilterDatabase" localSheetId="2" hidden="1">'прил  3'!$A$4:$L$133</definedName>
    <definedName name="_xlnm.Print_Titles" localSheetId="1">'прил  2'!$8:$8</definedName>
    <definedName name="_xlnm.Print_Titles" localSheetId="2">'прил  3'!$8:$8</definedName>
    <definedName name="_xlnm.Print_Titles" localSheetId="0">прил1!$7:$7</definedName>
    <definedName name="_xlnm.Print_Area" localSheetId="1">'прил  2'!$S$1:$S$63</definedName>
    <definedName name="_xlnm.Print_Area" localSheetId="2">'прил  3'!$A:$O</definedName>
    <definedName name="_xlnm.Print_Area" localSheetId="0">прил1!$A$2:$N$56</definedName>
  </definedNames>
  <calcPr calcId="125725"/>
</workbook>
</file>

<file path=xl/calcChain.xml><?xml version="1.0" encoding="utf-8"?>
<calcChain xmlns="http://schemas.openxmlformats.org/spreadsheetml/2006/main">
  <c r="M45" i="9"/>
  <c r="Q10" i="5"/>
  <c r="Q30"/>
  <c r="O32" i="9"/>
  <c r="O19" s="1"/>
  <c r="O13" s="1"/>
  <c r="N32"/>
  <c r="N19" s="1"/>
  <c r="O69"/>
  <c r="O28"/>
  <c r="O15" s="1"/>
  <c r="O16"/>
  <c r="O10" s="1"/>
  <c r="M32"/>
  <c r="M28" s="1"/>
  <c r="M15" s="1"/>
  <c r="M48"/>
  <c r="L32"/>
  <c r="L73"/>
  <c r="L67" s="1"/>
  <c r="L65"/>
  <c r="L120"/>
  <c r="M97"/>
  <c r="N116"/>
  <c r="M116"/>
  <c r="O136"/>
  <c r="N136"/>
  <c r="M136"/>
  <c r="L136"/>
  <c r="S16" i="5"/>
  <c r="R16"/>
  <c r="H16" s="1"/>
  <c r="H15" s="1"/>
  <c r="H12" s="1"/>
  <c r="Q16"/>
  <c r="Q53"/>
  <c r="Q50"/>
  <c r="Q20"/>
  <c r="P16"/>
  <c r="P13" s="1"/>
  <c r="P32"/>
  <c r="P33"/>
  <c r="P53"/>
  <c r="P50"/>
  <c r="P36"/>
  <c r="P35" s="1"/>
  <c r="O10"/>
  <c r="O9" s="1"/>
  <c r="N10"/>
  <c r="M10"/>
  <c r="L10"/>
  <c r="K10"/>
  <c r="I9"/>
  <c r="J9"/>
  <c r="I12"/>
  <c r="I10"/>
  <c r="J10"/>
  <c r="K13" i="9"/>
  <c r="J13"/>
  <c r="I13"/>
  <c r="H13"/>
  <c r="G13"/>
  <c r="F13"/>
  <c r="E13"/>
  <c r="O134"/>
  <c r="N134"/>
  <c r="M134"/>
  <c r="K134"/>
  <c r="J134"/>
  <c r="I134"/>
  <c r="H134"/>
  <c r="G134"/>
  <c r="F134"/>
  <c r="E134"/>
  <c r="O137"/>
  <c r="N137"/>
  <c r="M137"/>
  <c r="L137"/>
  <c r="K137"/>
  <c r="J137"/>
  <c r="I137"/>
  <c r="H137"/>
  <c r="G137"/>
  <c r="F137"/>
  <c r="E137"/>
  <c r="D137"/>
  <c r="D139"/>
  <c r="O34"/>
  <c r="N34"/>
  <c r="M34"/>
  <c r="L34"/>
  <c r="K34"/>
  <c r="J34"/>
  <c r="I34"/>
  <c r="H34"/>
  <c r="G34"/>
  <c r="F34"/>
  <c r="E34"/>
  <c r="D36"/>
  <c r="H21" i="5"/>
  <c r="H20" s="1"/>
  <c r="S62"/>
  <c r="S60" s="1"/>
  <c r="S61"/>
  <c r="S56"/>
  <c r="S53"/>
  <c r="S50"/>
  <c r="S47"/>
  <c r="S44"/>
  <c r="S41"/>
  <c r="S38"/>
  <c r="S35"/>
  <c r="S32" s="1"/>
  <c r="S33"/>
  <c r="S29"/>
  <c r="S26"/>
  <c r="S24"/>
  <c r="S20"/>
  <c r="S18"/>
  <c r="S15"/>
  <c r="S12" s="1"/>
  <c r="S13"/>
  <c r="H63"/>
  <c r="H62" s="1"/>
  <c r="H60" s="1"/>
  <c r="R62"/>
  <c r="Q62"/>
  <c r="Q60" s="1"/>
  <c r="P62"/>
  <c r="P60"/>
  <c r="O62"/>
  <c r="O60" s="1"/>
  <c r="N62"/>
  <c r="M62"/>
  <c r="L62"/>
  <c r="L60"/>
  <c r="K62"/>
  <c r="K60"/>
  <c r="J62"/>
  <c r="I62"/>
  <c r="I60" s="1"/>
  <c r="R61"/>
  <c r="Q61"/>
  <c r="P61"/>
  <c r="O61"/>
  <c r="N61"/>
  <c r="M61"/>
  <c r="L61"/>
  <c r="K61"/>
  <c r="J61"/>
  <c r="I61"/>
  <c r="R60"/>
  <c r="N60"/>
  <c r="M60"/>
  <c r="J60"/>
  <c r="N48" i="9"/>
  <c r="N52"/>
  <c r="N45" s="1"/>
  <c r="N105"/>
  <c r="M105"/>
  <c r="M69"/>
  <c r="N69"/>
  <c r="M67"/>
  <c r="N67"/>
  <c r="M16"/>
  <c r="M10" s="1"/>
  <c r="N16"/>
  <c r="N10" s="1"/>
  <c r="Q33" i="5"/>
  <c r="R33"/>
  <c r="P47"/>
  <c r="Q47"/>
  <c r="P44"/>
  <c r="Q44"/>
  <c r="Q35"/>
  <c r="P38"/>
  <c r="Q38"/>
  <c r="P41"/>
  <c r="Q41"/>
  <c r="P29"/>
  <c r="P23" s="1"/>
  <c r="Q29"/>
  <c r="Q23" s="1"/>
  <c r="P26"/>
  <c r="Q26"/>
  <c r="P24"/>
  <c r="Q24"/>
  <c r="P20"/>
  <c r="Q13"/>
  <c r="P15"/>
  <c r="P12" s="1"/>
  <c r="Q15"/>
  <c r="P18"/>
  <c r="Q18"/>
  <c r="Q12"/>
  <c r="D32" i="9"/>
  <c r="D19" s="1"/>
  <c r="D29"/>
  <c r="D16" s="1"/>
  <c r="D10" s="1"/>
  <c r="I28"/>
  <c r="H39" i="5"/>
  <c r="H38" s="1"/>
  <c r="H48"/>
  <c r="H47" s="1"/>
  <c r="H54"/>
  <c r="H53"/>
  <c r="H42"/>
  <c r="H41" s="1"/>
  <c r="O56"/>
  <c r="O53"/>
  <c r="O50"/>
  <c r="O47"/>
  <c r="O44"/>
  <c r="O41"/>
  <c r="O38"/>
  <c r="O35"/>
  <c r="O33"/>
  <c r="O29"/>
  <c r="O26"/>
  <c r="O23"/>
  <c r="O24"/>
  <c r="O20"/>
  <c r="O18"/>
  <c r="O15"/>
  <c r="O12"/>
  <c r="O13"/>
  <c r="M35"/>
  <c r="N35"/>
  <c r="N32" s="1"/>
  <c r="R35"/>
  <c r="R32" s="1"/>
  <c r="M33"/>
  <c r="N33"/>
  <c r="L33"/>
  <c r="H28" i="9"/>
  <c r="H22"/>
  <c r="H57"/>
  <c r="H52"/>
  <c r="H45" s="1"/>
  <c r="H9" s="1"/>
  <c r="H69"/>
  <c r="H63" s="1"/>
  <c r="H97"/>
  <c r="H75"/>
  <c r="H81"/>
  <c r="H89"/>
  <c r="H105"/>
  <c r="H116"/>
  <c r="H127"/>
  <c r="G28"/>
  <c r="G22"/>
  <c r="G15" s="1"/>
  <c r="G57"/>
  <c r="G50" s="1"/>
  <c r="G69"/>
  <c r="G97"/>
  <c r="G81"/>
  <c r="G75"/>
  <c r="G89"/>
  <c r="G105"/>
  <c r="G116"/>
  <c r="G127"/>
  <c r="F28"/>
  <c r="F22"/>
  <c r="F57"/>
  <c r="F69"/>
  <c r="F75"/>
  <c r="F81"/>
  <c r="F89"/>
  <c r="F97"/>
  <c r="F105"/>
  <c r="F116"/>
  <c r="F127"/>
  <c r="G16"/>
  <c r="K20" i="5"/>
  <c r="K26"/>
  <c r="K23" s="1"/>
  <c r="K35"/>
  <c r="K41"/>
  <c r="K47"/>
  <c r="K32" s="1"/>
  <c r="J24"/>
  <c r="K24"/>
  <c r="H27"/>
  <c r="H24" s="1"/>
  <c r="D101" i="9"/>
  <c r="D97"/>
  <c r="H67"/>
  <c r="H19"/>
  <c r="H49"/>
  <c r="H48"/>
  <c r="H66"/>
  <c r="L66" s="1"/>
  <c r="H18"/>
  <c r="H39"/>
  <c r="D55"/>
  <c r="D48" s="1"/>
  <c r="D79"/>
  <c r="D75"/>
  <c r="D85"/>
  <c r="D81" s="1"/>
  <c r="I35" i="5"/>
  <c r="J35"/>
  <c r="J32" s="1"/>
  <c r="L35"/>
  <c r="L32" s="1"/>
  <c r="D37" i="9"/>
  <c r="D46"/>
  <c r="L46" s="1"/>
  <c r="D64"/>
  <c r="E16"/>
  <c r="E37"/>
  <c r="E46"/>
  <c r="E64"/>
  <c r="F16"/>
  <c r="F37"/>
  <c r="F46"/>
  <c r="F64"/>
  <c r="G37"/>
  <c r="G46"/>
  <c r="G64"/>
  <c r="H16"/>
  <c r="H37"/>
  <c r="H46"/>
  <c r="H64"/>
  <c r="I16"/>
  <c r="I37"/>
  <c r="I46"/>
  <c r="I64"/>
  <c r="J16"/>
  <c r="J37"/>
  <c r="J46"/>
  <c r="J64"/>
  <c r="K16"/>
  <c r="K37"/>
  <c r="K46"/>
  <c r="K64"/>
  <c r="D17"/>
  <c r="L17" s="1"/>
  <c r="D38"/>
  <c r="L38" s="1"/>
  <c r="D47"/>
  <c r="D65"/>
  <c r="E17"/>
  <c r="E38"/>
  <c r="E47"/>
  <c r="E65"/>
  <c r="F17"/>
  <c r="F38"/>
  <c r="F47"/>
  <c r="F65"/>
  <c r="G17"/>
  <c r="G38"/>
  <c r="G47"/>
  <c r="G65"/>
  <c r="H17"/>
  <c r="H38"/>
  <c r="H47"/>
  <c r="H65"/>
  <c r="I17"/>
  <c r="I38"/>
  <c r="I47"/>
  <c r="I65"/>
  <c r="J17"/>
  <c r="J38"/>
  <c r="J47"/>
  <c r="J65"/>
  <c r="K17"/>
  <c r="K38"/>
  <c r="K47"/>
  <c r="K65"/>
  <c r="D18"/>
  <c r="L18" s="1"/>
  <c r="D39"/>
  <c r="D66"/>
  <c r="E18"/>
  <c r="E12" s="1"/>
  <c r="E39"/>
  <c r="E48"/>
  <c r="E66"/>
  <c r="F18"/>
  <c r="F39"/>
  <c r="F48"/>
  <c r="F66"/>
  <c r="G18"/>
  <c r="G39"/>
  <c r="G48"/>
  <c r="G66"/>
  <c r="I18"/>
  <c r="I12" s="1"/>
  <c r="I39"/>
  <c r="I48"/>
  <c r="I66"/>
  <c r="J18"/>
  <c r="J39"/>
  <c r="J48"/>
  <c r="J66"/>
  <c r="K18"/>
  <c r="K39"/>
  <c r="K48"/>
  <c r="K66"/>
  <c r="D49"/>
  <c r="E19"/>
  <c r="E49"/>
  <c r="E67"/>
  <c r="F19"/>
  <c r="F49"/>
  <c r="F67"/>
  <c r="G19"/>
  <c r="G49"/>
  <c r="G67"/>
  <c r="I19"/>
  <c r="I49"/>
  <c r="J19"/>
  <c r="J49"/>
  <c r="K19"/>
  <c r="K49"/>
  <c r="K67"/>
  <c r="D20"/>
  <c r="D40"/>
  <c r="L40" s="1"/>
  <c r="D57"/>
  <c r="D68"/>
  <c r="E20"/>
  <c r="E40"/>
  <c r="E57"/>
  <c r="E50" s="1"/>
  <c r="E14" s="1"/>
  <c r="E68"/>
  <c r="F20"/>
  <c r="F40"/>
  <c r="F68"/>
  <c r="G20"/>
  <c r="G40"/>
  <c r="G68"/>
  <c r="H20"/>
  <c r="H40"/>
  <c r="H68"/>
  <c r="I20"/>
  <c r="I40"/>
  <c r="I57"/>
  <c r="I50"/>
  <c r="I68"/>
  <c r="J20"/>
  <c r="J40"/>
  <c r="J57"/>
  <c r="J52" s="1"/>
  <c r="J45" s="1"/>
  <c r="J9" s="1"/>
  <c r="J68"/>
  <c r="K20"/>
  <c r="K40"/>
  <c r="K57"/>
  <c r="K50" s="1"/>
  <c r="K68"/>
  <c r="D22"/>
  <c r="E22"/>
  <c r="E15" s="1"/>
  <c r="E28"/>
  <c r="I22"/>
  <c r="I15" s="1"/>
  <c r="J22"/>
  <c r="J15" s="1"/>
  <c r="J28"/>
  <c r="K22"/>
  <c r="K28"/>
  <c r="L21"/>
  <c r="L23"/>
  <c r="L16" s="1"/>
  <c r="L24"/>
  <c r="L25"/>
  <c r="L26"/>
  <c r="L19" s="1"/>
  <c r="L27"/>
  <c r="L30"/>
  <c r="L31"/>
  <c r="L33"/>
  <c r="L41"/>
  <c r="L42"/>
  <c r="L43"/>
  <c r="L44"/>
  <c r="I52"/>
  <c r="I45" s="1"/>
  <c r="I9" s="1"/>
  <c r="L51"/>
  <c r="L53"/>
  <c r="L54"/>
  <c r="L56"/>
  <c r="L58"/>
  <c r="L59"/>
  <c r="L60"/>
  <c r="L48" s="1"/>
  <c r="L61"/>
  <c r="L62"/>
  <c r="D89"/>
  <c r="D105"/>
  <c r="D116"/>
  <c r="D127"/>
  <c r="L127" s="1"/>
  <c r="E69"/>
  <c r="E75"/>
  <c r="E81"/>
  <c r="E89"/>
  <c r="E97"/>
  <c r="E105"/>
  <c r="E116"/>
  <c r="E127"/>
  <c r="I69"/>
  <c r="I75"/>
  <c r="I67" s="1"/>
  <c r="I63" s="1"/>
  <c r="I81"/>
  <c r="I89"/>
  <c r="I97"/>
  <c r="I105"/>
  <c r="I116"/>
  <c r="I127"/>
  <c r="J69"/>
  <c r="J75"/>
  <c r="J67" s="1"/>
  <c r="J81"/>
  <c r="J89"/>
  <c r="J97"/>
  <c r="J105"/>
  <c r="J116"/>
  <c r="J127"/>
  <c r="K69"/>
  <c r="K75"/>
  <c r="K81"/>
  <c r="K89"/>
  <c r="K105"/>
  <c r="K116"/>
  <c r="K127"/>
  <c r="L70"/>
  <c r="L71"/>
  <c r="L72"/>
  <c r="L74"/>
  <c r="L76"/>
  <c r="L77"/>
  <c r="L78"/>
  <c r="L80"/>
  <c r="L82"/>
  <c r="L83"/>
  <c r="L84"/>
  <c r="L86"/>
  <c r="L87"/>
  <c r="L88"/>
  <c r="L90"/>
  <c r="L91"/>
  <c r="L92"/>
  <c r="L93"/>
  <c r="L94"/>
  <c r="L95"/>
  <c r="L96"/>
  <c r="L98"/>
  <c r="L99"/>
  <c r="L100"/>
  <c r="L106"/>
  <c r="L105" s="1"/>
  <c r="L107"/>
  <c r="L108"/>
  <c r="L109"/>
  <c r="L117"/>
  <c r="L118"/>
  <c r="L119"/>
  <c r="L121"/>
  <c r="L122"/>
  <c r="L123"/>
  <c r="L124"/>
  <c r="L125"/>
  <c r="L126"/>
  <c r="L128"/>
  <c r="L129"/>
  <c r="L130"/>
  <c r="L131"/>
  <c r="L132"/>
  <c r="I20" i="5"/>
  <c r="I15"/>
  <c r="J15"/>
  <c r="K15"/>
  <c r="L15"/>
  <c r="M15"/>
  <c r="M12" s="1"/>
  <c r="N15"/>
  <c r="I13"/>
  <c r="J13"/>
  <c r="K13"/>
  <c r="L13"/>
  <c r="M13"/>
  <c r="N13"/>
  <c r="H18"/>
  <c r="I18"/>
  <c r="J18"/>
  <c r="J12" s="1"/>
  <c r="K18"/>
  <c r="K12" s="1"/>
  <c r="L18"/>
  <c r="L12" s="1"/>
  <c r="M18"/>
  <c r="N18"/>
  <c r="N12" s="1"/>
  <c r="R18"/>
  <c r="J20"/>
  <c r="L20"/>
  <c r="M20"/>
  <c r="N20"/>
  <c r="R20"/>
  <c r="I26"/>
  <c r="I23" s="1"/>
  <c r="J26"/>
  <c r="L26"/>
  <c r="L23" s="1"/>
  <c r="M26"/>
  <c r="M23" s="1"/>
  <c r="N26"/>
  <c r="N23"/>
  <c r="R26"/>
  <c r="R23" s="1"/>
  <c r="I24"/>
  <c r="L24"/>
  <c r="M24"/>
  <c r="N24"/>
  <c r="R24"/>
  <c r="H29"/>
  <c r="I29"/>
  <c r="J29"/>
  <c r="J23" s="1"/>
  <c r="K29"/>
  <c r="L29"/>
  <c r="M29"/>
  <c r="N29"/>
  <c r="R29"/>
  <c r="I47"/>
  <c r="J47"/>
  <c r="L47"/>
  <c r="L38"/>
  <c r="M47"/>
  <c r="M38"/>
  <c r="M32" s="1"/>
  <c r="I33"/>
  <c r="J33"/>
  <c r="K33"/>
  <c r="I38"/>
  <c r="I32" s="1"/>
  <c r="J38"/>
  <c r="K38"/>
  <c r="N38"/>
  <c r="R38"/>
  <c r="I41"/>
  <c r="J41"/>
  <c r="L41"/>
  <c r="M41"/>
  <c r="N41"/>
  <c r="R41"/>
  <c r="H44"/>
  <c r="I44"/>
  <c r="J44"/>
  <c r="K44"/>
  <c r="L44"/>
  <c r="M44"/>
  <c r="N44"/>
  <c r="R44"/>
  <c r="N47"/>
  <c r="R47"/>
  <c r="H50"/>
  <c r="I50"/>
  <c r="J50"/>
  <c r="K50"/>
  <c r="L50"/>
  <c r="M50"/>
  <c r="N50"/>
  <c r="R50"/>
  <c r="I53"/>
  <c r="J53"/>
  <c r="K53"/>
  <c r="L53"/>
  <c r="M53"/>
  <c r="N53"/>
  <c r="R53"/>
  <c r="H56"/>
  <c r="I56"/>
  <c r="J56"/>
  <c r="K56"/>
  <c r="L56"/>
  <c r="M56"/>
  <c r="N56"/>
  <c r="R56"/>
  <c r="H50" i="9"/>
  <c r="L37"/>
  <c r="L64"/>
  <c r="O32" i="5"/>
  <c r="L69" i="9"/>
  <c r="L47"/>
  <c r="J50"/>
  <c r="D50"/>
  <c r="L39"/>
  <c r="G10"/>
  <c r="I11"/>
  <c r="J63"/>
  <c r="F63"/>
  <c r="G63"/>
  <c r="E52"/>
  <c r="E45" s="1"/>
  <c r="E9" s="1"/>
  <c r="K52"/>
  <c r="K45" s="1"/>
  <c r="K9" s="1"/>
  <c r="S23" i="5"/>
  <c r="H14" i="9" l="1"/>
  <c r="L57"/>
  <c r="L52" s="1"/>
  <c r="L45" s="1"/>
  <c r="Q9" i="5"/>
  <c r="N28" i="9"/>
  <c r="N15" s="1"/>
  <c r="O9"/>
  <c r="N13"/>
  <c r="M13"/>
  <c r="M19"/>
  <c r="L63"/>
  <c r="D73"/>
  <c r="D69" s="1"/>
  <c r="D63" s="1"/>
  <c r="M63"/>
  <c r="M9" s="1"/>
  <c r="D136"/>
  <c r="D134" s="1"/>
  <c r="L134"/>
  <c r="S10" i="5"/>
  <c r="S9" s="1"/>
  <c r="R10"/>
  <c r="R9" s="1"/>
  <c r="R13"/>
  <c r="R15"/>
  <c r="R12" s="1"/>
  <c r="H13"/>
  <c r="H61"/>
  <c r="Q32"/>
  <c r="H26"/>
  <c r="H23" s="1"/>
  <c r="H36"/>
  <c r="H35" s="1"/>
  <c r="H32" s="1"/>
  <c r="H9" s="1"/>
  <c r="P10"/>
  <c r="P9" s="1"/>
  <c r="N9"/>
  <c r="M9"/>
  <c r="L9"/>
  <c r="K10" i="9"/>
  <c r="I10"/>
  <c r="F11"/>
  <c r="D12"/>
  <c r="L22"/>
  <c r="L20"/>
  <c r="L68"/>
  <c r="D34"/>
  <c r="D11"/>
  <c r="F50"/>
  <c r="L50" s="1"/>
  <c r="K15"/>
  <c r="K12"/>
  <c r="J12"/>
  <c r="G12"/>
  <c r="F12"/>
  <c r="K11"/>
  <c r="J11"/>
  <c r="H11"/>
  <c r="G11"/>
  <c r="E11"/>
  <c r="J10"/>
  <c r="H10"/>
  <c r="D67"/>
  <c r="D13" s="1"/>
  <c r="F52"/>
  <c r="F45" s="1"/>
  <c r="F9" s="1"/>
  <c r="G52"/>
  <c r="G45" s="1"/>
  <c r="G9" s="1"/>
  <c r="H15"/>
  <c r="L10"/>
  <c r="J14"/>
  <c r="L116"/>
  <c r="L28"/>
  <c r="F10"/>
  <c r="E10"/>
  <c r="H12"/>
  <c r="L49"/>
  <c r="D52"/>
  <c r="D45" s="1"/>
  <c r="D14"/>
  <c r="D28"/>
  <c r="D15" s="1"/>
  <c r="L97"/>
  <c r="L13"/>
  <c r="L81"/>
  <c r="L75"/>
  <c r="K63"/>
  <c r="E63"/>
  <c r="L89"/>
  <c r="K14"/>
  <c r="I14"/>
  <c r="F14"/>
  <c r="F15"/>
  <c r="N63"/>
  <c r="K9" i="5"/>
  <c r="L12" i="9"/>
  <c r="G14"/>
  <c r="N9" l="1"/>
  <c r="L9"/>
  <c r="D9"/>
  <c r="L15"/>
  <c r="H33" i="5"/>
  <c r="H10" s="1"/>
  <c r="L11" i="9"/>
  <c r="L14"/>
</calcChain>
</file>

<file path=xl/sharedStrings.xml><?xml version="1.0" encoding="utf-8"?>
<sst xmlns="http://schemas.openxmlformats.org/spreadsheetml/2006/main" count="531" uniqueCount="194">
  <si>
    <t>всего</t>
  </si>
  <si>
    <t>в том числе по ГРБС:</t>
  </si>
  <si>
    <t>в том числе:</t>
  </si>
  <si>
    <t>Всего</t>
  </si>
  <si>
    <t>всего, в том числе:</t>
  </si>
  <si>
    <t>Источники ресурсного обеспечения</t>
  </si>
  <si>
    <t>Оценка расходов, тыс. руб.</t>
  </si>
  <si>
    <t>в том числе по годам реализации государственной программы</t>
  </si>
  <si>
    <t xml:space="preserve">федеральный бюджет </t>
  </si>
  <si>
    <t>областной бюджет</t>
  </si>
  <si>
    <t>местный бюджет</t>
  </si>
  <si>
    <t>В срок, установ-ленный администрацией района</t>
  </si>
  <si>
    <t>2020 год</t>
  </si>
  <si>
    <t>Подпрограмма 1</t>
  </si>
  <si>
    <t>№
п/п</t>
  </si>
  <si>
    <t>Ед.
изм.</t>
  </si>
  <si>
    <t>2015 год</t>
  </si>
  <si>
    <t>2016 год</t>
  </si>
  <si>
    <t>2017 год</t>
  </si>
  <si>
    <t>2018 год</t>
  </si>
  <si>
    <t>2019 год</t>
  </si>
  <si>
    <t>%</t>
  </si>
  <si>
    <t>4</t>
  </si>
  <si>
    <t>да/нет</t>
  </si>
  <si>
    <t>да</t>
  </si>
  <si>
    <t>срок</t>
  </si>
  <si>
    <t>До начала очеред-ного финан-сового года</t>
  </si>
  <si>
    <t>Приложение 1</t>
  </si>
  <si>
    <t>Наименование показателя (индикатора)</t>
  </si>
  <si>
    <t>Приложение 3</t>
  </si>
  <si>
    <t>Статус</t>
  </si>
  <si>
    <t>шт</t>
  </si>
  <si>
    <t>Подпрограмма 4</t>
  </si>
  <si>
    <t>4.1.1</t>
  </si>
  <si>
    <t>4.1.2</t>
  </si>
  <si>
    <t>1.1.1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</si>
  <si>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</si>
  <si>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</si>
  <si>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</si>
  <si>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</si>
  <si>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</si>
  <si>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</si>
  <si>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</si>
  <si>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</si>
  <si>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</si>
  <si>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Сведения 
о показателях (индикаторах) муниципальной программы   «Устойчивое развитие Кочетовского сельского  поселения Хохольского муниципального района"</t>
  </si>
  <si>
    <t>Рост объема налоговых доходов местного  бюджета Кочетовского сельского   поселения, по сравнению с предыдущим годом (в сопоставимых условиях)</t>
  </si>
  <si>
    <t xml:space="preserve">Расходы бюджета Кочетовского сельского  поселения Хохольского муниципального района на реализацию 
 программы "Устойчивое развитие Кочетовского сельского  поселения Хохольского муниципального района" 
 </t>
  </si>
  <si>
    <t>Устойчивое развитие Кочетовского сельского  поселения Хохольского муниципального района</t>
  </si>
  <si>
    <t>Администрация Кочетовского сельского поселения</t>
  </si>
  <si>
    <t xml:space="preserve">Финансовое обеспечение и прогнозная (справочная) оценка расходов   бюджета Кочетовского сельского  поселения  Хохольского муниципального района на реализацию  муниципальной программы "Устойчивое развитие Кочетовского сельского  поселения Хохольского муниципального района" </t>
  </si>
  <si>
    <t>Доля протяженности автомобильных дорог общего пользования местного значения, в отношении которых произведен капитальный и текущий ремонт, к общей протяженности автомобильных дорог поселения общего пользования местного значения;</t>
  </si>
  <si>
    <t>Основное мероприятие 1.1 " Эффективное муниципальное управление."</t>
  </si>
  <si>
    <t>1.1.2</t>
  </si>
  <si>
    <t>1.1.3</t>
  </si>
  <si>
    <t xml:space="preserve"> Уровень исполнения плановых назначений по расходам на организацию муниципальной подпрограммы (содержание администрации)</t>
  </si>
  <si>
    <t>Уровень исполнения плановых назначений по расходам на организацию исполнения государственных полномочий  военно-учетного стола</t>
  </si>
  <si>
    <t>3. Уровень исполнения муниципальных полномочий передаваемых районного уровня за счет субвенции из районного бюджета</t>
  </si>
  <si>
    <t>Основное мероприятие 1.2 "Управление муниципальными финансами и муниципальным долгом."</t>
  </si>
  <si>
    <t>Своевременное внесение изменений в решение Совета народных депутатов  о бюджетном процессе в поселении в соответствии с требованиями действующего федерального и областного бюджетного законодательства.</t>
  </si>
  <si>
    <t>Соблюдение порядка и сроков разработки проекта бюджета поселения, установленных постановлением администрации района.</t>
  </si>
  <si>
    <t xml:space="preserve"> Составление и представление в Совет народных депутатов годового отчета об исполнении бюджета поселения в сроки, установленные бюджетным законодательством. </t>
  </si>
  <si>
    <t>Проведение публичных слушаний по проекту бюджета поселения на очередной финансовый год и плановый период и по годовому отчету об исполнении районного бюджета.</t>
  </si>
  <si>
    <t xml:space="preserve"> Объем просроченной кредиторской задолженности  бюджета поселения;</t>
  </si>
  <si>
    <t xml:space="preserve"> Муниципальный долг  к общему годовому объему доходов районного бюджета  без учета объема безвозмездных поступлений в финансовом году</t>
  </si>
  <si>
    <t>руб.</t>
  </si>
  <si>
    <t>0.0</t>
  </si>
  <si>
    <t>Финансовое обеспечение доплаты за выслугу лет к начисленной сумме доплат.</t>
  </si>
  <si>
    <t>Основное мероприятие 1. Формирование многообразной и полноценной культурной жизни населения поселения</t>
  </si>
  <si>
    <t>Уровень исполнения плановых назначений по расходам на обеспечение деятельности учреждения культуры</t>
  </si>
  <si>
    <t>Достижение уровня среднемесячной заработной платы работников культуры к % среднемесячной заработной платы по экономике региона в соответствии с дорожной картой</t>
  </si>
  <si>
    <t>Муниципальная программа  "Устойчивое развитие Кочетовского сельсого поселения Хохольского муниципального района"</t>
  </si>
  <si>
    <r>
      <t xml:space="preserve">                   Основное мероприятие 8.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Благоустройство парка культуры и отдыха.</t>
    </r>
  </si>
  <si>
    <t>Благоустройство парка культуры и отдыха</t>
  </si>
  <si>
    <t>бюджет поселения</t>
  </si>
  <si>
    <t>Основное мероприятие 4.1.</t>
  </si>
  <si>
    <t>Основное мероприятие 4.3.</t>
  </si>
  <si>
    <t>Основное мероприятие 4.4.</t>
  </si>
  <si>
    <r>
      <t xml:space="preserve">       </t>
    </r>
    <r>
      <rPr>
        <sz val="12"/>
        <rFont val="Times New Roman"/>
        <family val="1"/>
        <charset val="204"/>
      </rPr>
      <t>Организация газоснабжения</t>
    </r>
  </si>
  <si>
    <t xml:space="preserve">Основное мероприятие 4.8. </t>
  </si>
  <si>
    <t>Наименование ответственного исполнителя, исполнителя - главного распорядителя средств районного бюджета (далее - ГРБС), наименование статей расходов</t>
  </si>
  <si>
    <t>районный бюджет</t>
  </si>
  <si>
    <t>безвозмездные поступления от юридических и физических лиц</t>
  </si>
  <si>
    <t>2014 год</t>
  </si>
  <si>
    <t>Устойчивое развитие Кочетовского сельского поселения Хохольского муниципального района</t>
  </si>
  <si>
    <t xml:space="preserve"> -</t>
  </si>
  <si>
    <t>единиц</t>
  </si>
  <si>
    <t>ответственный исполнитель</t>
  </si>
  <si>
    <t>исполнитель</t>
  </si>
  <si>
    <t>0 ,0</t>
  </si>
  <si>
    <t>0,0 </t>
  </si>
  <si>
    <t xml:space="preserve">Основное мероприятие 1.1 </t>
  </si>
  <si>
    <t xml:space="preserve">Основное мероприятие 1.2 </t>
  </si>
  <si>
    <t>Подпрограмма 1. Муниципальное управление</t>
  </si>
  <si>
    <t>95%</t>
  </si>
  <si>
    <t>Доля исполнения расходных обязательств Совета народных депутатов от утвержденных</t>
  </si>
  <si>
    <t>Муниципаль-ная программа</t>
  </si>
  <si>
    <t>Муниципальное управление</t>
  </si>
  <si>
    <t>Основное мероприятие    2. 1</t>
  </si>
  <si>
    <t>3.1.1</t>
  </si>
  <si>
    <t>3.2.1</t>
  </si>
  <si>
    <t>Рост количества культурно-просветительских мероприятий, проведенных организациями культуры, по сравнению с предыдущим годом</t>
  </si>
  <si>
    <t>Рост количества посещений организаций культуры по отношению к предыдущему году</t>
  </si>
  <si>
    <t>Приложение № 2</t>
  </si>
  <si>
    <t>Основное мероприятие 2.2.</t>
  </si>
  <si>
    <t> %</t>
  </si>
  <si>
    <t>Значения показателей</t>
  </si>
  <si>
    <t xml:space="preserve">Основное мероприятие 1« Формирование муниципального дорожного  фонда и использование средств дорожного фонда.»
</t>
  </si>
  <si>
    <t xml:space="preserve"> Исполнение плана мероприятий утвержденных за счет муниципального дорожного фонда</t>
  </si>
  <si>
    <t xml:space="preserve">     Основное мероприятие 2.   «Развитие и содержание дорожного хозяйства поселения»</t>
  </si>
  <si>
    <t>Доля автомобильных дорог общего пользования местного значения, не соответствующих нормативным требованиям</t>
  </si>
  <si>
    <t>Доля автомобильных дорог общего пользования местного значения, в отношении которых произведен ремонт</t>
  </si>
  <si>
    <t xml:space="preserve"> Достижение Индекса освещенности улиц поселений</t>
  </si>
  <si>
    <t>&gt;=</t>
  </si>
  <si>
    <t>Расчистка, обустройство , содержание мест захоронения.</t>
  </si>
  <si>
    <t>Основное мероприятие 1.  Организация освещения улиц</t>
  </si>
  <si>
    <t>Основное мероприятие 2.  Организация и содержание мест захоронения</t>
  </si>
  <si>
    <t xml:space="preserve"> Доля домовладений, подключенных к центральному водоснабжению</t>
  </si>
  <si>
    <t>Основное мероприятие 3. Организация водоснабжения</t>
  </si>
  <si>
    <t>Основное мероприятие 4. Организация газоснабжения</t>
  </si>
  <si>
    <t>Основное мероприятие 5. Организация сбора и вывоза мусора;</t>
  </si>
  <si>
    <t xml:space="preserve"> Уровень газификации домовладений природным газом</t>
  </si>
  <si>
    <t xml:space="preserve"> Наличие заключенных договоров с поставщиками услуг по сбору, вывозу и утилизации твердых бытовых отходов</t>
  </si>
  <si>
    <t>Количество установленных контейнеров ТБО.</t>
  </si>
  <si>
    <t>Основное мероприятие 6. Озеленение территории</t>
  </si>
  <si>
    <t>Количество высаженных деревьев</t>
  </si>
  <si>
    <t>Основное мероприятие 7. Обеспечение сохранности и ремонт военно-мемориальных объектов</t>
  </si>
  <si>
    <t>Ремонт и благоустройство воинских захоронений</t>
  </si>
  <si>
    <t>Расходы  бюджета поселения по годам реализации муниципальной программы 
(тыс. руб.), годы</t>
  </si>
  <si>
    <t>Эффективное муниципальное управление</t>
  </si>
  <si>
    <t>Управление муниципальными финансами и муниципальным долгом."</t>
  </si>
  <si>
    <t>РАЗВИТИЕ КУЛЬТУРЫ</t>
  </si>
  <si>
    <t>Формирование многообразной и полноценной культурной жизни населения поселения</t>
  </si>
  <si>
    <t>Дорожное хозяйство</t>
  </si>
  <si>
    <t>Формирование муниципального дорожного  фонда и использование средств дорожного фонда</t>
  </si>
  <si>
    <t>Развитие и содержание дорожного хозяйства поселения»</t>
  </si>
  <si>
    <t>Развитие жилищно-коммунального хозяйства и благоустройства</t>
  </si>
  <si>
    <t>Организация освещения улиц</t>
  </si>
  <si>
    <t>Организация и содержание мест захоронения</t>
  </si>
  <si>
    <t>Организация водоснабжения</t>
  </si>
  <si>
    <t>Организация газоснабжения</t>
  </si>
  <si>
    <t>Организация сбора и вывоза мусора;</t>
  </si>
  <si>
    <t>Озеленение территории</t>
  </si>
  <si>
    <t>Обеспечение сохранности и ремонт военно-мемориальных объектов</t>
  </si>
  <si>
    <t xml:space="preserve">Наименование государственной программы, подпрограммы, основного мероприятия </t>
  </si>
  <si>
    <t>ГРБС</t>
  </si>
  <si>
    <t>Рз
Пр</t>
  </si>
  <si>
    <t>ЦСР</t>
  </si>
  <si>
    <t>ВР</t>
  </si>
  <si>
    <t>Основное мероприятие 1.3</t>
  </si>
  <si>
    <t>Подпрограмма 2</t>
  </si>
  <si>
    <t>Основное мероприятие 2.2</t>
  </si>
  <si>
    <t>Подпрограмма 3</t>
  </si>
  <si>
    <t xml:space="preserve">Код бюджетной классификации </t>
  </si>
  <si>
    <t>Подпрограмма5</t>
  </si>
  <si>
    <t>Развитие и  поддержка   малого  и среднего   предпринимательства</t>
  </si>
  <si>
    <t>2021год</t>
  </si>
  <si>
    <t>2022 год</t>
  </si>
  <si>
    <t>2023 год</t>
  </si>
  <si>
    <t>2024 год</t>
  </si>
  <si>
    <t>95Я%</t>
  </si>
  <si>
    <t>Финансовое обеспечение национальной безопасности и правоохранительной деятельности</t>
  </si>
  <si>
    <t>Подпрограмма 2  "Дорожное хозяйство"</t>
  </si>
  <si>
    <t>Подпрограмма 3.  «Развитие жилищно-коммунального хозяйства и благоустройства»</t>
  </si>
  <si>
    <t>Подпрограмма 4. "РАЗВИТИЕ КУЛЬТУРЫ"</t>
  </si>
  <si>
    <t>3.8..1</t>
  </si>
  <si>
    <t>3.7.1</t>
  </si>
  <si>
    <t>3.6.1</t>
  </si>
  <si>
    <t>3.5.2</t>
  </si>
  <si>
    <t>3.5.1</t>
  </si>
  <si>
    <t>3.4.1</t>
  </si>
  <si>
    <t>3.3.1</t>
  </si>
  <si>
    <t xml:space="preserve"> 2.1.1 </t>
  </si>
  <si>
    <t xml:space="preserve"> 2.2.2</t>
  </si>
  <si>
    <t xml:space="preserve"> 2.2.1</t>
  </si>
  <si>
    <t xml:space="preserve">Расходы  на культуру 
</t>
  </si>
  <si>
    <t>Основное мероприятие 1.3."Иные расходные обязательства"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</si>
  <si>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</t>
  </si>
  <si>
    <t>Основное мероприятие 2.1</t>
  </si>
  <si>
    <t xml:space="preserve">Основное мероприятие 3.1 </t>
  </si>
  <si>
    <t>Основное мероприятие 3. 2</t>
  </si>
  <si>
    <t xml:space="preserve">Основное мероприятие 3.3 </t>
  </si>
  <si>
    <t>Основное мероприятие 3. 4</t>
  </si>
  <si>
    <t xml:space="preserve">Основное мероприятие 3.5 </t>
  </si>
  <si>
    <t>Основное мероприятие 3.6.</t>
  </si>
  <si>
    <t>Основное мероприятие   3.7</t>
  </si>
  <si>
    <t>Основное мероприятие   3.8</t>
  </si>
  <si>
    <t>Основное мероприятие 3.5.</t>
  </si>
  <si>
    <t>Основное мероприятие 3.1.</t>
  </si>
  <si>
    <t>Основное мероприятие 3.2.</t>
  </si>
  <si>
    <t>Основное мероприятие 3.3.</t>
  </si>
  <si>
    <t>Основное мероприятие 3.4.</t>
  </si>
  <si>
    <t>обеспечение сохранности и ремонт военно-мемориальных объектов</t>
  </si>
  <si>
    <t xml:space="preserve">Основное мероприятие 4.1. 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</si>
</sst>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0.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9" fontId="10" fillId="0" borderId="0" applyFont="0" applyFill="0" applyBorder="0" applyAlignment="0" applyProtection="0"/>
  </cellStyleXfs>
  <cellXfs count="24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4" fillId="0" borderId="0" xfId="0" applyFont="1" applyFill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/>
    <xf numFmtId="0" fontId="13" fillId="0" borderId="1" xfId="0" applyFont="1" applyBorder="1"/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12" fillId="0" borderId="0" xfId="0" applyFont="1" applyAlignment="1">
      <alignment horizontal="justify" vertical="top"/>
    </xf>
    <xf numFmtId="0" fontId="7" fillId="0" borderId="1" xfId="0" applyFont="1" applyBorder="1"/>
    <xf numFmtId="0" fontId="1" fillId="0" borderId="1" xfId="0" applyFont="1" applyBorder="1"/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2" fillId="2" borderId="1" xfId="1" applyFont="1" applyFill="1" applyBorder="1" applyAlignment="1">
      <alignment wrapText="1"/>
    </xf>
    <xf numFmtId="4" fontId="2" fillId="0" borderId="1" xfId="0" applyNumberFormat="1" applyFont="1" applyBorder="1" applyAlignment="1">
      <alignment horizontal="center"/>
    </xf>
    <xf numFmtId="4" fontId="12" fillId="0" borderId="1" xfId="1" applyNumberFormat="1" applyFont="1" applyBorder="1" applyAlignment="1">
      <alignment horizontal="right" wrapText="1"/>
    </xf>
    <xf numFmtId="0" fontId="3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49" fontId="2" fillId="0" borderId="5" xfId="0" applyNumberFormat="1" applyFont="1" applyFill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9" fontId="2" fillId="0" borderId="1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vertical="center" wrapText="1"/>
    </xf>
    <xf numFmtId="0" fontId="0" fillId="0" borderId="0" xfId="0" applyBorder="1"/>
    <xf numFmtId="0" fontId="8" fillId="0" borderId="1" xfId="0" applyFont="1" applyBorder="1" applyAlignment="1">
      <alignment horizontal="center" wrapText="1"/>
    </xf>
    <xf numFmtId="0" fontId="8" fillId="2" borderId="8" xfId="0" applyFont="1" applyFill="1" applyBorder="1" applyAlignment="1">
      <alignment horizontal="center" vertical="center" wrapText="1"/>
    </xf>
    <xf numFmtId="0" fontId="12" fillId="0" borderId="0" xfId="0" applyFont="1"/>
    <xf numFmtId="9" fontId="2" fillId="0" borderId="1" xfId="0" applyNumberFormat="1" applyFont="1" applyFill="1" applyBorder="1" applyAlignment="1">
      <alignment vertical="center"/>
    </xf>
    <xf numFmtId="9" fontId="2" fillId="0" borderId="7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justify"/>
    </xf>
    <xf numFmtId="0" fontId="12" fillId="0" borderId="1" xfId="0" applyFont="1" applyBorder="1" applyAlignment="1">
      <alignment horizontal="justify"/>
    </xf>
    <xf numFmtId="0" fontId="12" fillId="0" borderId="1" xfId="0" applyFont="1" applyBorder="1" applyAlignment="1">
      <alignment vertical="justify"/>
    </xf>
    <xf numFmtId="165" fontId="2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12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justify" wrapText="1"/>
    </xf>
    <xf numFmtId="9" fontId="8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49" fontId="2" fillId="0" borderId="7" xfId="0" applyNumberFormat="1" applyFont="1" applyFill="1" applyBorder="1" applyAlignment="1">
      <alignment horizontal="left" wrapText="1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0" fontId="0" fillId="0" borderId="5" xfId="0" applyFont="1" applyBorder="1"/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right" wrapText="1"/>
    </xf>
    <xf numFmtId="0" fontId="1" fillId="0" borderId="9" xfId="0" applyFont="1" applyBorder="1" applyAlignment="1">
      <alignment horizontal="right" wrapText="1"/>
    </xf>
    <xf numFmtId="0" fontId="0" fillId="0" borderId="0" xfId="0" applyBorder="1" applyAlignment="1"/>
    <xf numFmtId="0" fontId="0" fillId="0" borderId="7" xfId="0" applyBorder="1" applyAlignment="1"/>
    <xf numFmtId="0" fontId="0" fillId="0" borderId="10" xfId="0" applyBorder="1"/>
    <xf numFmtId="0" fontId="1" fillId="0" borderId="1" xfId="0" applyFont="1" applyBorder="1" applyAlignment="1">
      <alignment horizontal="center" vertical="center"/>
    </xf>
    <xf numFmtId="164" fontId="0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0" fontId="0" fillId="0" borderId="2" xfId="0" applyFont="1" applyBorder="1"/>
    <xf numFmtId="0" fontId="0" fillId="0" borderId="11" xfId="0" applyFont="1" applyBorder="1"/>
    <xf numFmtId="0" fontId="1" fillId="0" borderId="12" xfId="0" applyFont="1" applyBorder="1" applyAlignment="1">
      <alignment horizontal="right" wrapText="1"/>
    </xf>
    <xf numFmtId="0" fontId="0" fillId="0" borderId="9" xfId="0" applyFont="1" applyBorder="1"/>
    <xf numFmtId="164" fontId="0" fillId="0" borderId="2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0" fillId="0" borderId="5" xfId="0" applyNumberFormat="1" applyFont="1" applyBorder="1"/>
    <xf numFmtId="0" fontId="1" fillId="0" borderId="5" xfId="0" applyFont="1" applyBorder="1" applyAlignment="1">
      <alignment horizontal="center" vertical="center"/>
    </xf>
    <xf numFmtId="164" fontId="0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10" xfId="0" applyFont="1" applyBorder="1"/>
    <xf numFmtId="0" fontId="0" fillId="0" borderId="1" xfId="0" applyBorder="1" applyAlignment="1"/>
    <xf numFmtId="0" fontId="8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13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13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  <xf numFmtId="0" fontId="12" fillId="0" borderId="3" xfId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0" fontId="9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top" wrapText="1"/>
    </xf>
    <xf numFmtId="0" fontId="0" fillId="0" borderId="8" xfId="0" applyBorder="1"/>
    <xf numFmtId="0" fontId="0" fillId="0" borderId="3" xfId="0" applyBorder="1"/>
    <xf numFmtId="0" fontId="2" fillId="2" borderId="1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8" xfId="0" applyBorder="1" applyAlignment="1"/>
    <xf numFmtId="0" fontId="8" fillId="0" borderId="2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 wrapText="1"/>
    </xf>
    <xf numFmtId="49" fontId="2" fillId="0" borderId="8" xfId="0" applyNumberFormat="1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9" fontId="2" fillId="0" borderId="9" xfId="0" applyNumberFormat="1" applyFont="1" applyFill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0" fontId="8" fillId="0" borderId="3" xfId="1" applyFont="1" applyBorder="1" applyAlignment="1">
      <alignment horizontal="center" vertical="top" wrapText="1"/>
    </xf>
    <xf numFmtId="0" fontId="9" fillId="0" borderId="2" xfId="1" applyFont="1" applyBorder="1" applyAlignment="1">
      <alignment horizontal="center" vertical="top" wrapText="1"/>
    </xf>
    <xf numFmtId="0" fontId="9" fillId="0" borderId="8" xfId="1" applyFont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3" xfId="0" applyBorder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1"/>
  <sheetViews>
    <sheetView view="pageBreakPreview" topLeftCell="A49" zoomScaleNormal="72" zoomScaleSheetLayoutView="100" workbookViewId="0">
      <selection activeCell="B32" sqref="B32"/>
    </sheetView>
  </sheetViews>
  <sheetFormatPr defaultRowHeight="15.75"/>
  <cols>
    <col min="1" max="1" width="10.85546875" style="10" customWidth="1"/>
    <col min="2" max="2" width="53.7109375" style="10" customWidth="1"/>
    <col min="3" max="3" width="7.42578125" style="10" customWidth="1"/>
    <col min="4" max="4" width="7.85546875" style="10" customWidth="1"/>
    <col min="5" max="5" width="7.28515625" style="10" customWidth="1"/>
    <col min="6" max="6" width="8.28515625" style="10" customWidth="1"/>
    <col min="7" max="7" width="7.28515625" style="10" customWidth="1"/>
    <col min="8" max="8" width="8" style="10" customWidth="1"/>
    <col min="9" max="9" width="7.7109375" style="10" customWidth="1"/>
    <col min="10" max="10" width="8" style="10" customWidth="1"/>
    <col min="11" max="11" width="7.140625" style="10" customWidth="1"/>
    <col min="12" max="12" width="6.5703125" style="10" customWidth="1"/>
    <col min="13" max="13" width="8.85546875" style="10" customWidth="1"/>
    <col min="14" max="14" width="10.85546875" style="1" customWidth="1"/>
    <col min="15" max="16384" width="9.140625" style="1"/>
  </cols>
  <sheetData>
    <row r="1" spans="1:14" s="2" customFormat="1">
      <c r="A1" s="10"/>
      <c r="B1" s="10"/>
      <c r="C1" s="10"/>
      <c r="D1" s="10"/>
      <c r="E1" s="10"/>
      <c r="F1" s="10"/>
      <c r="G1" s="10"/>
      <c r="H1" s="20"/>
      <c r="I1" s="10"/>
      <c r="J1" s="10"/>
      <c r="K1" s="10"/>
      <c r="L1" s="10"/>
      <c r="M1" s="10"/>
    </row>
    <row r="2" spans="1:14" ht="13.5" customHeight="1">
      <c r="G2" s="134" t="s">
        <v>27</v>
      </c>
      <c r="H2" s="134"/>
      <c r="I2" s="134"/>
      <c r="J2" s="134"/>
      <c r="K2" s="134"/>
      <c r="L2" s="134"/>
      <c r="M2" s="134"/>
      <c r="N2" s="134"/>
    </row>
    <row r="3" spans="1:14" s="14" customFormat="1" ht="72.75" customHeight="1">
      <c r="A3" s="138" t="s">
        <v>45</v>
      </c>
      <c r="B3" s="138"/>
      <c r="C3" s="138"/>
      <c r="D3" s="138"/>
      <c r="E3" s="138"/>
      <c r="F3" s="138"/>
      <c r="G3" s="138"/>
      <c r="H3" s="138"/>
      <c r="I3" s="138"/>
      <c r="J3" s="81"/>
      <c r="K3" s="81"/>
      <c r="L3" s="81"/>
      <c r="M3" s="81"/>
    </row>
    <row r="5" spans="1:14" s="3" customFormat="1" ht="15" customHeight="1">
      <c r="A5" s="139" t="s">
        <v>14</v>
      </c>
      <c r="B5" s="140" t="s">
        <v>28</v>
      </c>
      <c r="C5" s="139" t="s">
        <v>15</v>
      </c>
      <c r="D5" s="141" t="s">
        <v>106</v>
      </c>
      <c r="E5" s="141"/>
      <c r="F5" s="141"/>
      <c r="G5" s="141"/>
      <c r="H5" s="141"/>
      <c r="I5" s="141"/>
      <c r="J5" s="141"/>
      <c r="K5" s="141"/>
      <c r="L5" s="141"/>
      <c r="M5" s="141"/>
      <c r="N5" s="141"/>
    </row>
    <row r="6" spans="1:14" s="3" customFormat="1" ht="36" customHeight="1">
      <c r="A6" s="139"/>
      <c r="B6" s="140"/>
      <c r="C6" s="139"/>
      <c r="D6" s="29" t="s">
        <v>83</v>
      </c>
      <c r="E6" s="29" t="s">
        <v>16</v>
      </c>
      <c r="F6" s="29" t="s">
        <v>17</v>
      </c>
      <c r="G6" s="29" t="s">
        <v>18</v>
      </c>
      <c r="H6" s="29" t="s">
        <v>19</v>
      </c>
      <c r="I6" s="29" t="s">
        <v>20</v>
      </c>
      <c r="J6" s="29" t="s">
        <v>12</v>
      </c>
      <c r="K6" s="29" t="s">
        <v>156</v>
      </c>
      <c r="L6" s="29" t="s">
        <v>157</v>
      </c>
      <c r="M6" s="29" t="s">
        <v>158</v>
      </c>
      <c r="N6" s="29" t="s">
        <v>159</v>
      </c>
    </row>
    <row r="7" spans="1:14" s="3" customFormat="1">
      <c r="A7" s="28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  <c r="G7" s="25">
        <v>7</v>
      </c>
      <c r="H7" s="25">
        <v>8</v>
      </c>
      <c r="I7" s="25">
        <v>9</v>
      </c>
      <c r="J7" s="25">
        <v>10</v>
      </c>
      <c r="K7" s="25">
        <v>11</v>
      </c>
      <c r="L7" s="25">
        <v>12</v>
      </c>
      <c r="M7" s="25">
        <v>13</v>
      </c>
      <c r="N7" s="25">
        <v>14</v>
      </c>
    </row>
    <row r="8" spans="1:14" s="3" customFormat="1" ht="31.5" customHeight="1">
      <c r="A8" s="135" t="s">
        <v>71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7"/>
    </row>
    <row r="9" spans="1:14" s="3" customFormat="1" ht="63">
      <c r="A9" s="29">
        <v>1</v>
      </c>
      <c r="B9" s="75" t="s">
        <v>46</v>
      </c>
      <c r="C9" s="40" t="s">
        <v>21</v>
      </c>
      <c r="D9" s="76">
        <v>1.1499999999999999</v>
      </c>
      <c r="E9" s="76">
        <v>1.1499999999999999</v>
      </c>
      <c r="F9" s="76">
        <v>1.1499999999999999</v>
      </c>
      <c r="G9" s="76">
        <v>1.1499999999999999</v>
      </c>
      <c r="H9" s="76">
        <v>1.1499999999999999</v>
      </c>
      <c r="I9" s="76">
        <v>1.1499999999999999</v>
      </c>
      <c r="J9" s="76">
        <v>1.1499999999999999</v>
      </c>
      <c r="K9" s="76">
        <v>1.1499999999999999</v>
      </c>
      <c r="L9" s="76">
        <v>1.1499999999999999</v>
      </c>
      <c r="M9" s="76">
        <v>1.1499999999999999</v>
      </c>
      <c r="N9" s="76">
        <v>1.1499999999999999</v>
      </c>
    </row>
    <row r="10" spans="1:14" s="3" customFormat="1" ht="47.25">
      <c r="A10" s="29">
        <v>2</v>
      </c>
      <c r="B10" s="75" t="s">
        <v>101</v>
      </c>
      <c r="C10" s="40" t="s">
        <v>21</v>
      </c>
      <c r="D10" s="76">
        <v>1.1000000000000001</v>
      </c>
      <c r="E10" s="76">
        <v>1.1000000000000001</v>
      </c>
      <c r="F10" s="76">
        <v>1.1000000000000001</v>
      </c>
      <c r="G10" s="76">
        <v>1.1000000000000001</v>
      </c>
      <c r="H10" s="76">
        <v>1.1000000000000001</v>
      </c>
      <c r="I10" s="76">
        <v>1.1000000000000001</v>
      </c>
      <c r="J10" s="76">
        <v>1.1000000000000001</v>
      </c>
      <c r="K10" s="76">
        <v>1.1000000000000001</v>
      </c>
      <c r="L10" s="76">
        <v>1.1000000000000001</v>
      </c>
      <c r="M10" s="76">
        <v>1.1000000000000001</v>
      </c>
      <c r="N10" s="76">
        <v>1.1000000000000001</v>
      </c>
    </row>
    <row r="11" spans="1:14" s="3" customFormat="1" ht="31.5">
      <c r="A11" s="29">
        <v>3</v>
      </c>
      <c r="B11" s="75" t="s">
        <v>102</v>
      </c>
      <c r="C11" s="40" t="s">
        <v>21</v>
      </c>
      <c r="D11" s="76">
        <v>1.1499999999999999</v>
      </c>
      <c r="E11" s="76">
        <v>1.1499999999999999</v>
      </c>
      <c r="F11" s="76">
        <v>1.1499999999999999</v>
      </c>
      <c r="G11" s="76">
        <v>1.1499999999999999</v>
      </c>
      <c r="H11" s="76">
        <v>1.1499999999999999</v>
      </c>
      <c r="I11" s="76">
        <v>1.1499999999999999</v>
      </c>
      <c r="J11" s="76">
        <v>1.1499999999999999</v>
      </c>
      <c r="K11" s="76">
        <v>1.1499999999999999</v>
      </c>
      <c r="L11" s="76">
        <v>1.1499999999999999</v>
      </c>
      <c r="M11" s="76">
        <v>1.1499999999999999</v>
      </c>
      <c r="N11" s="76">
        <v>1.1499999999999999</v>
      </c>
    </row>
    <row r="12" spans="1:14" s="3" customFormat="1" ht="94.5">
      <c r="A12" s="29">
        <v>4</v>
      </c>
      <c r="B12" s="75" t="s">
        <v>51</v>
      </c>
      <c r="C12" s="40" t="s">
        <v>21</v>
      </c>
      <c r="D12" s="76">
        <v>1.05</v>
      </c>
      <c r="E12" s="76">
        <v>1.05</v>
      </c>
      <c r="F12" s="76">
        <v>1.05</v>
      </c>
      <c r="G12" s="76">
        <v>1.05</v>
      </c>
      <c r="H12" s="76">
        <v>1.05</v>
      </c>
      <c r="I12" s="76">
        <v>1.05</v>
      </c>
      <c r="J12" s="76">
        <v>1.05</v>
      </c>
      <c r="K12" s="76">
        <v>1.05</v>
      </c>
      <c r="L12" s="76">
        <v>1.05</v>
      </c>
      <c r="M12" s="76">
        <v>1.05</v>
      </c>
      <c r="N12" s="76">
        <v>1.05</v>
      </c>
    </row>
    <row r="13" spans="1:14" s="3" customFormat="1" ht="27" customHeight="1">
      <c r="A13" s="145" t="s">
        <v>93</v>
      </c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7"/>
    </row>
    <row r="14" spans="1:14" s="3" customFormat="1" ht="33.75" customHeight="1">
      <c r="A14" s="149" t="s">
        <v>52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1"/>
    </row>
    <row r="15" spans="1:14" s="3" customFormat="1" ht="52.5" customHeight="1">
      <c r="A15" s="35" t="s">
        <v>35</v>
      </c>
      <c r="B15" s="35" t="s">
        <v>55</v>
      </c>
      <c r="C15" s="40" t="s">
        <v>21</v>
      </c>
      <c r="D15" s="60">
        <v>0.95</v>
      </c>
      <c r="E15" s="60">
        <v>0.95</v>
      </c>
      <c r="F15" s="60">
        <v>0.95</v>
      </c>
      <c r="G15" s="61" t="s">
        <v>94</v>
      </c>
      <c r="H15" s="41" t="s">
        <v>94</v>
      </c>
      <c r="I15" s="66">
        <v>0.95</v>
      </c>
      <c r="J15" s="67">
        <v>0.95</v>
      </c>
      <c r="K15" s="67">
        <v>0.95</v>
      </c>
      <c r="L15" s="67">
        <v>0.95</v>
      </c>
      <c r="M15" s="67">
        <v>0.95</v>
      </c>
      <c r="N15" s="67">
        <v>0.95</v>
      </c>
    </row>
    <row r="16" spans="1:14" s="3" customFormat="1" ht="52.5" customHeight="1">
      <c r="A16" s="35" t="s">
        <v>53</v>
      </c>
      <c r="B16" s="35" t="s">
        <v>56</v>
      </c>
      <c r="C16" s="40" t="s">
        <v>21</v>
      </c>
      <c r="D16" s="60">
        <v>1</v>
      </c>
      <c r="E16" s="60">
        <v>1</v>
      </c>
      <c r="F16" s="60">
        <v>1</v>
      </c>
      <c r="G16" s="60">
        <v>1</v>
      </c>
      <c r="H16" s="60">
        <v>1</v>
      </c>
      <c r="I16" s="60">
        <v>1</v>
      </c>
      <c r="J16" s="60">
        <v>1</v>
      </c>
      <c r="K16" s="60">
        <v>1</v>
      </c>
      <c r="L16" s="60">
        <v>1</v>
      </c>
      <c r="M16" s="60">
        <v>1</v>
      </c>
      <c r="N16" s="60">
        <v>1</v>
      </c>
    </row>
    <row r="17" spans="1:14" s="3" customFormat="1" ht="52.5" customHeight="1">
      <c r="A17" s="35" t="s">
        <v>54</v>
      </c>
      <c r="B17" s="35" t="s">
        <v>57</v>
      </c>
      <c r="C17" s="40" t="s">
        <v>21</v>
      </c>
      <c r="D17" s="60">
        <v>1</v>
      </c>
      <c r="E17" s="60">
        <v>1</v>
      </c>
      <c r="F17" s="60">
        <v>1</v>
      </c>
      <c r="G17" s="60">
        <v>1</v>
      </c>
      <c r="H17" s="60">
        <v>1</v>
      </c>
      <c r="I17" s="60">
        <v>1</v>
      </c>
      <c r="J17" s="60">
        <v>1</v>
      </c>
      <c r="K17" s="60">
        <v>1</v>
      </c>
      <c r="L17" s="60">
        <v>1</v>
      </c>
      <c r="M17" s="60">
        <v>1</v>
      </c>
      <c r="N17" s="60">
        <v>1</v>
      </c>
    </row>
    <row r="18" spans="1:14" s="3" customFormat="1" ht="31.5" customHeight="1">
      <c r="A18" s="136" t="s">
        <v>58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7"/>
    </row>
    <row r="19" spans="1:14" s="3" customFormat="1" ht="31.5">
      <c r="A19" s="35" t="s">
        <v>36</v>
      </c>
      <c r="B19" s="35" t="s">
        <v>95</v>
      </c>
      <c r="C19" s="41" t="s">
        <v>21</v>
      </c>
      <c r="D19" s="60">
        <v>0.95</v>
      </c>
      <c r="E19" s="60">
        <v>0.95</v>
      </c>
      <c r="F19" s="60">
        <v>0.95</v>
      </c>
      <c r="G19" s="61" t="s">
        <v>94</v>
      </c>
      <c r="H19" s="41" t="s">
        <v>94</v>
      </c>
      <c r="I19" s="41" t="s">
        <v>94</v>
      </c>
      <c r="J19" s="41" t="s">
        <v>94</v>
      </c>
      <c r="K19" s="41" t="s">
        <v>94</v>
      </c>
      <c r="L19" s="41" t="s">
        <v>94</v>
      </c>
      <c r="M19" s="41" t="s">
        <v>160</v>
      </c>
      <c r="N19" s="41" t="s">
        <v>94</v>
      </c>
    </row>
    <row r="20" spans="1:14" s="3" customFormat="1" ht="189">
      <c r="A20" s="35" t="s">
        <v>37</v>
      </c>
      <c r="B20" s="69" t="s">
        <v>59</v>
      </c>
      <c r="C20" s="26" t="s">
        <v>25</v>
      </c>
      <c r="D20" s="19" t="s">
        <v>11</v>
      </c>
      <c r="E20" s="19" t="s">
        <v>11</v>
      </c>
      <c r="F20" s="19" t="s">
        <v>11</v>
      </c>
      <c r="G20" s="19" t="s">
        <v>11</v>
      </c>
      <c r="H20" s="19" t="s">
        <v>11</v>
      </c>
      <c r="I20" s="19" t="s">
        <v>11</v>
      </c>
      <c r="J20" s="19" t="s">
        <v>11</v>
      </c>
      <c r="K20" s="19" t="s">
        <v>11</v>
      </c>
      <c r="L20" s="19" t="s">
        <v>11</v>
      </c>
      <c r="M20" s="19" t="s">
        <v>11</v>
      </c>
      <c r="N20" s="19" t="s">
        <v>11</v>
      </c>
    </row>
    <row r="21" spans="1:14" s="3" customFormat="1" ht="75">
      <c r="A21" s="35" t="s">
        <v>38</v>
      </c>
      <c r="B21" s="69" t="s">
        <v>60</v>
      </c>
      <c r="C21" s="26" t="s">
        <v>23</v>
      </c>
      <c r="D21" s="26" t="s">
        <v>24</v>
      </c>
      <c r="E21" s="26" t="s">
        <v>24</v>
      </c>
      <c r="F21" s="26" t="s">
        <v>24</v>
      </c>
      <c r="G21" s="26" t="s">
        <v>24</v>
      </c>
      <c r="H21" s="26" t="s">
        <v>24</v>
      </c>
      <c r="I21" s="26" t="s">
        <v>24</v>
      </c>
      <c r="J21" s="26" t="s">
        <v>24</v>
      </c>
      <c r="K21" s="26" t="s">
        <v>24</v>
      </c>
      <c r="L21" s="26" t="s">
        <v>24</v>
      </c>
      <c r="M21" s="26" t="s">
        <v>24</v>
      </c>
      <c r="N21" s="26" t="s">
        <v>24</v>
      </c>
    </row>
    <row r="22" spans="1:14" s="3" customFormat="1" ht="173.25">
      <c r="A22" s="35" t="s">
        <v>39</v>
      </c>
      <c r="B22" s="69" t="s">
        <v>61</v>
      </c>
      <c r="C22" s="19" t="s">
        <v>25</v>
      </c>
      <c r="D22" s="19" t="s">
        <v>26</v>
      </c>
      <c r="E22" s="19" t="s">
        <v>26</v>
      </c>
      <c r="F22" s="19" t="s">
        <v>26</v>
      </c>
      <c r="G22" s="19" t="s">
        <v>26</v>
      </c>
      <c r="H22" s="19" t="s">
        <v>26</v>
      </c>
      <c r="I22" s="19" t="s">
        <v>26</v>
      </c>
      <c r="J22" s="19" t="s">
        <v>26</v>
      </c>
      <c r="K22" s="19" t="s">
        <v>26</v>
      </c>
      <c r="L22" s="19" t="s">
        <v>26</v>
      </c>
      <c r="M22" s="19" t="s">
        <v>26</v>
      </c>
      <c r="N22" s="19" t="s">
        <v>26</v>
      </c>
    </row>
    <row r="23" spans="1:14" s="3" customFormat="1" ht="93.75">
      <c r="A23" s="35" t="s">
        <v>40</v>
      </c>
      <c r="B23" s="69" t="s">
        <v>62</v>
      </c>
      <c r="C23" s="26" t="s">
        <v>23</v>
      </c>
      <c r="D23" s="26" t="s">
        <v>24</v>
      </c>
      <c r="E23" s="26" t="s">
        <v>24</v>
      </c>
      <c r="F23" s="26" t="s">
        <v>24</v>
      </c>
      <c r="G23" s="26" t="s">
        <v>24</v>
      </c>
      <c r="H23" s="26" t="s">
        <v>24</v>
      </c>
      <c r="I23" s="26" t="s">
        <v>24</v>
      </c>
      <c r="J23" s="26" t="s">
        <v>24</v>
      </c>
      <c r="K23" s="26" t="s">
        <v>24</v>
      </c>
      <c r="L23" s="26" t="s">
        <v>24</v>
      </c>
      <c r="M23" s="26" t="s">
        <v>24</v>
      </c>
      <c r="N23" s="26" t="s">
        <v>24</v>
      </c>
    </row>
    <row r="24" spans="1:14" s="3" customFormat="1" ht="37.5">
      <c r="A24" s="35" t="s">
        <v>41</v>
      </c>
      <c r="B24" s="69" t="s">
        <v>63</v>
      </c>
      <c r="C24" s="41" t="s">
        <v>65</v>
      </c>
      <c r="D24" s="71" t="s">
        <v>66</v>
      </c>
      <c r="E24" s="71" t="s">
        <v>66</v>
      </c>
      <c r="F24" s="71" t="s">
        <v>66</v>
      </c>
      <c r="G24" s="71" t="s">
        <v>66</v>
      </c>
      <c r="H24" s="71" t="s">
        <v>66</v>
      </c>
      <c r="I24" s="71" t="s">
        <v>66</v>
      </c>
      <c r="J24" s="71" t="s">
        <v>66</v>
      </c>
      <c r="K24" s="71" t="s">
        <v>66</v>
      </c>
      <c r="L24" s="71" t="s">
        <v>66</v>
      </c>
      <c r="M24" s="71">
        <v>0</v>
      </c>
      <c r="N24" s="71" t="s">
        <v>66</v>
      </c>
    </row>
    <row r="25" spans="1:14" s="3" customFormat="1" ht="75">
      <c r="A25" s="35" t="s">
        <v>42</v>
      </c>
      <c r="B25" s="70" t="s">
        <v>64</v>
      </c>
      <c r="C25" s="19" t="s">
        <v>21</v>
      </c>
      <c r="D25" s="26">
        <v>100</v>
      </c>
      <c r="E25" s="26">
        <v>100</v>
      </c>
      <c r="F25" s="26">
        <v>100</v>
      </c>
      <c r="G25" s="26">
        <v>100</v>
      </c>
      <c r="H25" s="26">
        <v>100</v>
      </c>
      <c r="I25" s="26">
        <v>100</v>
      </c>
      <c r="J25" s="26">
        <v>100</v>
      </c>
      <c r="K25" s="26">
        <v>100</v>
      </c>
      <c r="L25" s="26">
        <v>100</v>
      </c>
      <c r="M25" s="26">
        <v>100</v>
      </c>
      <c r="N25" s="26">
        <v>100</v>
      </c>
    </row>
    <row r="26" spans="1:14" s="3" customFormat="1" ht="37.5">
      <c r="A26" s="35" t="s">
        <v>43</v>
      </c>
      <c r="B26" s="68" t="s">
        <v>67</v>
      </c>
      <c r="C26" s="19" t="s">
        <v>21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26">
        <v>100</v>
      </c>
    </row>
    <row r="27" spans="1:14" s="3" customFormat="1" ht="54" customHeight="1">
      <c r="A27" s="35" t="s">
        <v>44</v>
      </c>
      <c r="B27" s="68" t="s">
        <v>161</v>
      </c>
      <c r="C27" s="19" t="s">
        <v>21</v>
      </c>
      <c r="D27" s="26">
        <v>100</v>
      </c>
      <c r="E27" s="26">
        <v>100</v>
      </c>
      <c r="F27" s="26">
        <v>100</v>
      </c>
      <c r="G27" s="26">
        <v>100</v>
      </c>
      <c r="H27" s="26">
        <v>100</v>
      </c>
      <c r="I27" s="26">
        <v>100</v>
      </c>
      <c r="J27" s="26">
        <v>100</v>
      </c>
      <c r="K27" s="26">
        <v>100</v>
      </c>
      <c r="L27" s="26">
        <v>100</v>
      </c>
      <c r="M27" s="26">
        <v>100</v>
      </c>
      <c r="N27" s="26">
        <v>100</v>
      </c>
    </row>
    <row r="28" spans="1:14" s="6" customFormat="1" ht="23.25" customHeight="1">
      <c r="A28" s="143" t="s">
        <v>162</v>
      </c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</row>
    <row r="29" spans="1:14" s="6" customFormat="1" ht="36.75" customHeight="1">
      <c r="A29" s="144" t="s">
        <v>107</v>
      </c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</row>
    <row r="30" spans="1:14" s="6" customFormat="1" ht="156.75" customHeight="1">
      <c r="A30" s="36" t="s">
        <v>172</v>
      </c>
      <c r="B30" s="32" t="s">
        <v>108</v>
      </c>
      <c r="C30" s="72" t="s">
        <v>105</v>
      </c>
      <c r="D30" s="49">
        <v>95</v>
      </c>
      <c r="E30" s="49">
        <v>95</v>
      </c>
      <c r="F30" s="49">
        <v>95</v>
      </c>
      <c r="G30" s="49">
        <v>95</v>
      </c>
      <c r="H30" s="49">
        <v>95</v>
      </c>
      <c r="I30" s="49">
        <v>95</v>
      </c>
      <c r="J30" s="49">
        <v>95</v>
      </c>
      <c r="K30" s="49">
        <v>95</v>
      </c>
      <c r="L30" s="49">
        <v>95</v>
      </c>
      <c r="M30" s="49">
        <v>95</v>
      </c>
      <c r="N30" s="49">
        <v>95</v>
      </c>
    </row>
    <row r="31" spans="1:14" s="6" customFormat="1">
      <c r="A31" s="144" t="s">
        <v>109</v>
      </c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</row>
    <row r="32" spans="1:14" ht="26.25" customHeight="1">
      <c r="A32" s="36" t="s">
        <v>174</v>
      </c>
      <c r="B32" s="39" t="s">
        <v>110</v>
      </c>
      <c r="C32" s="63" t="s">
        <v>21</v>
      </c>
      <c r="D32" s="63">
        <v>35</v>
      </c>
      <c r="E32" s="63">
        <v>30</v>
      </c>
      <c r="F32" s="63">
        <v>30</v>
      </c>
      <c r="G32" s="63">
        <v>25</v>
      </c>
      <c r="H32" s="63">
        <v>23</v>
      </c>
      <c r="I32" s="63">
        <v>21</v>
      </c>
      <c r="J32" s="63">
        <v>15</v>
      </c>
      <c r="K32" s="63">
        <v>10</v>
      </c>
      <c r="L32" s="63">
        <v>10</v>
      </c>
      <c r="M32" s="63">
        <v>10</v>
      </c>
      <c r="N32" s="63">
        <v>10</v>
      </c>
    </row>
    <row r="33" spans="1:14" ht="57.75" customHeight="1">
      <c r="A33" s="36" t="s">
        <v>173</v>
      </c>
      <c r="B33" s="32" t="s">
        <v>111</v>
      </c>
      <c r="C33" s="39" t="s">
        <v>21</v>
      </c>
      <c r="D33" s="39">
        <v>43</v>
      </c>
      <c r="E33" s="39">
        <v>45</v>
      </c>
      <c r="F33" s="39">
        <v>50</v>
      </c>
      <c r="G33" s="32">
        <v>55</v>
      </c>
      <c r="H33" s="32">
        <v>60</v>
      </c>
      <c r="I33" s="30">
        <v>65</v>
      </c>
      <c r="J33" s="30">
        <v>70</v>
      </c>
      <c r="K33" s="86">
        <v>50</v>
      </c>
      <c r="L33" s="86">
        <v>50</v>
      </c>
      <c r="M33" s="86">
        <v>50</v>
      </c>
      <c r="N33" s="37">
        <v>50</v>
      </c>
    </row>
    <row r="34" spans="1:14" ht="55.5" customHeight="1">
      <c r="A34" s="143" t="s">
        <v>163</v>
      </c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</row>
    <row r="35" spans="1:14" ht="34.5" customHeight="1">
      <c r="A35" s="144" t="s">
        <v>115</v>
      </c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</row>
    <row r="36" spans="1:14" ht="31.5">
      <c r="A36" s="35" t="s">
        <v>99</v>
      </c>
      <c r="B36" s="35" t="s">
        <v>112</v>
      </c>
      <c r="C36" s="35" t="s">
        <v>113</v>
      </c>
      <c r="D36" s="35" t="s">
        <v>22</v>
      </c>
      <c r="E36" s="35" t="s">
        <v>22</v>
      </c>
      <c r="F36" s="35" t="s">
        <v>22</v>
      </c>
      <c r="G36" s="35" t="s">
        <v>22</v>
      </c>
      <c r="H36" s="35" t="s">
        <v>22</v>
      </c>
      <c r="I36" s="35" t="s">
        <v>22</v>
      </c>
      <c r="J36" s="35" t="s">
        <v>22</v>
      </c>
      <c r="K36" s="35" t="s">
        <v>22</v>
      </c>
      <c r="L36" s="35" t="s">
        <v>22</v>
      </c>
      <c r="M36" s="35" t="s">
        <v>22</v>
      </c>
      <c r="N36" s="35" t="s">
        <v>22</v>
      </c>
    </row>
    <row r="37" spans="1:14">
      <c r="A37" s="144" t="s">
        <v>116</v>
      </c>
      <c r="B37" s="144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</row>
    <row r="38" spans="1:14" ht="24" customHeight="1">
      <c r="A38" s="35" t="s">
        <v>100</v>
      </c>
      <c r="B38" s="32" t="s">
        <v>114</v>
      </c>
      <c r="C38" s="39" t="s">
        <v>23</v>
      </c>
      <c r="D38" s="39" t="s">
        <v>24</v>
      </c>
      <c r="E38" s="39" t="s">
        <v>24</v>
      </c>
      <c r="F38" s="39" t="s">
        <v>24</v>
      </c>
      <c r="G38" s="39" t="s">
        <v>24</v>
      </c>
      <c r="H38" s="39" t="s">
        <v>24</v>
      </c>
      <c r="I38" s="39" t="s">
        <v>24</v>
      </c>
      <c r="J38" s="39" t="s">
        <v>24</v>
      </c>
      <c r="K38" s="39" t="s">
        <v>24</v>
      </c>
      <c r="L38" s="39" t="s">
        <v>24</v>
      </c>
      <c r="M38" s="39" t="s">
        <v>24</v>
      </c>
      <c r="N38" s="39" t="s">
        <v>24</v>
      </c>
    </row>
    <row r="39" spans="1:14" ht="13.5" customHeight="1">
      <c r="A39" s="144" t="s">
        <v>118</v>
      </c>
      <c r="B39" s="144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</row>
    <row r="40" spans="1:14" ht="56.25" customHeight="1">
      <c r="A40" s="35" t="s">
        <v>171</v>
      </c>
      <c r="B40" s="32" t="s">
        <v>117</v>
      </c>
      <c r="C40" s="39" t="s">
        <v>21</v>
      </c>
      <c r="D40" s="39">
        <v>51</v>
      </c>
      <c r="E40" s="39">
        <v>52</v>
      </c>
      <c r="F40" s="39">
        <v>53</v>
      </c>
      <c r="G40" s="39">
        <v>54</v>
      </c>
      <c r="H40" s="39">
        <v>55</v>
      </c>
      <c r="I40" s="39">
        <v>55</v>
      </c>
      <c r="J40" s="39">
        <v>56</v>
      </c>
      <c r="K40" s="39">
        <v>59</v>
      </c>
      <c r="L40" s="39">
        <v>59</v>
      </c>
      <c r="M40" s="39">
        <v>59</v>
      </c>
      <c r="N40" s="39">
        <v>59</v>
      </c>
    </row>
    <row r="41" spans="1:14">
      <c r="A41" s="144" t="s">
        <v>119</v>
      </c>
      <c r="B41" s="144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</row>
    <row r="42" spans="1:14" ht="28.5" customHeight="1">
      <c r="A42" s="35" t="s">
        <v>170</v>
      </c>
      <c r="B42" s="32" t="s">
        <v>121</v>
      </c>
      <c r="C42" s="9" t="s">
        <v>21</v>
      </c>
      <c r="D42" s="9">
        <v>46</v>
      </c>
      <c r="E42" s="9">
        <v>52</v>
      </c>
      <c r="F42" s="9">
        <v>52</v>
      </c>
      <c r="G42" s="9">
        <v>53</v>
      </c>
      <c r="H42" s="9">
        <v>53</v>
      </c>
      <c r="I42" s="9">
        <v>54</v>
      </c>
      <c r="J42" s="9">
        <v>54</v>
      </c>
      <c r="K42" s="9">
        <v>50</v>
      </c>
      <c r="L42" s="9">
        <v>50</v>
      </c>
      <c r="M42" s="9">
        <v>50</v>
      </c>
      <c r="N42" s="9">
        <v>50</v>
      </c>
    </row>
    <row r="43" spans="1:14" ht="15.75" customHeight="1">
      <c r="A43" s="144" t="s">
        <v>120</v>
      </c>
      <c r="B43" s="144"/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</row>
    <row r="44" spans="1:14" ht="47.25">
      <c r="A44" s="35" t="s">
        <v>169</v>
      </c>
      <c r="B44" s="32" t="s">
        <v>122</v>
      </c>
      <c r="C44" s="39" t="s">
        <v>23</v>
      </c>
      <c r="D44" s="39" t="s">
        <v>24</v>
      </c>
      <c r="E44" s="39" t="s">
        <v>24</v>
      </c>
      <c r="F44" s="39" t="s">
        <v>24</v>
      </c>
      <c r="G44" s="39" t="s">
        <v>24</v>
      </c>
      <c r="H44" s="39" t="s">
        <v>24</v>
      </c>
      <c r="I44" s="39" t="s">
        <v>24</v>
      </c>
      <c r="J44" s="39" t="s">
        <v>24</v>
      </c>
      <c r="K44" s="39" t="s">
        <v>24</v>
      </c>
      <c r="L44" s="39" t="s">
        <v>24</v>
      </c>
      <c r="M44" s="39" t="s">
        <v>24</v>
      </c>
      <c r="N44" s="39" t="s">
        <v>24</v>
      </c>
    </row>
    <row r="45" spans="1:14" ht="18" customHeight="1">
      <c r="A45" s="35" t="s">
        <v>168</v>
      </c>
      <c r="B45" s="65" t="s">
        <v>123</v>
      </c>
      <c r="C45" s="9" t="s">
        <v>86</v>
      </c>
      <c r="D45" s="9">
        <v>36</v>
      </c>
      <c r="E45" s="9" t="s">
        <v>85</v>
      </c>
      <c r="F45" s="9">
        <v>5</v>
      </c>
      <c r="G45" s="9">
        <v>5</v>
      </c>
      <c r="H45" s="9">
        <v>5</v>
      </c>
      <c r="I45" s="9">
        <v>5</v>
      </c>
      <c r="J45" s="9">
        <v>5</v>
      </c>
      <c r="K45" s="9">
        <v>5</v>
      </c>
      <c r="L45" s="9">
        <v>5</v>
      </c>
      <c r="M45" s="9">
        <v>5</v>
      </c>
      <c r="N45" s="9">
        <v>5</v>
      </c>
    </row>
    <row r="46" spans="1:14">
      <c r="A46" s="144" t="s">
        <v>124</v>
      </c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</row>
    <row r="47" spans="1:14" ht="18.75">
      <c r="A47" s="35" t="s">
        <v>167</v>
      </c>
      <c r="B47" s="65" t="s">
        <v>125</v>
      </c>
      <c r="C47" s="39" t="s">
        <v>31</v>
      </c>
      <c r="D47" s="39">
        <v>7</v>
      </c>
      <c r="E47" s="39">
        <v>459</v>
      </c>
      <c r="F47" s="39">
        <v>7</v>
      </c>
      <c r="G47" s="39">
        <v>8</v>
      </c>
      <c r="H47" s="39">
        <v>8</v>
      </c>
      <c r="I47" s="39">
        <v>10</v>
      </c>
      <c r="J47" s="39">
        <v>10</v>
      </c>
      <c r="K47" s="39">
        <v>10</v>
      </c>
      <c r="L47" s="39">
        <v>10</v>
      </c>
      <c r="M47" s="39">
        <v>10</v>
      </c>
      <c r="N47" s="39">
        <v>10</v>
      </c>
    </row>
    <row r="48" spans="1:14" ht="34.5" customHeight="1">
      <c r="A48" s="144" t="s">
        <v>126</v>
      </c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</row>
    <row r="49" spans="1:14" ht="34.5" customHeight="1">
      <c r="A49" s="35" t="s">
        <v>166</v>
      </c>
      <c r="B49" s="32" t="s">
        <v>127</v>
      </c>
      <c r="C49" s="39" t="s">
        <v>23</v>
      </c>
      <c r="D49" s="39" t="s">
        <v>24</v>
      </c>
      <c r="E49" s="39" t="s">
        <v>24</v>
      </c>
      <c r="F49" s="39" t="s">
        <v>24</v>
      </c>
      <c r="G49" s="39" t="s">
        <v>24</v>
      </c>
      <c r="H49" s="39" t="s">
        <v>24</v>
      </c>
      <c r="I49" s="39" t="s">
        <v>24</v>
      </c>
      <c r="J49" s="39" t="s">
        <v>24</v>
      </c>
      <c r="K49" s="39" t="s">
        <v>24</v>
      </c>
      <c r="L49" s="39" t="s">
        <v>24</v>
      </c>
      <c r="M49" s="39" t="s">
        <v>24</v>
      </c>
      <c r="N49" s="39" t="s">
        <v>24</v>
      </c>
    </row>
    <row r="50" spans="1:14" ht="12.75">
      <c r="A50" s="142" t="s">
        <v>72</v>
      </c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</row>
    <row r="51" spans="1:14" ht="34.5" customHeight="1">
      <c r="A51" s="142"/>
      <c r="B51" s="142"/>
      <c r="C51" s="142"/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</row>
    <row r="52" spans="1:14" ht="18.75">
      <c r="A52" s="73" t="s">
        <v>165</v>
      </c>
      <c r="B52" s="32" t="s">
        <v>73</v>
      </c>
      <c r="C52" s="39" t="s">
        <v>23</v>
      </c>
      <c r="D52" s="39" t="s">
        <v>24</v>
      </c>
      <c r="E52" s="39" t="s">
        <v>24</v>
      </c>
      <c r="F52" s="39" t="s">
        <v>24</v>
      </c>
      <c r="G52" s="39" t="s">
        <v>24</v>
      </c>
      <c r="H52" s="39" t="s">
        <v>24</v>
      </c>
      <c r="I52" s="39" t="s">
        <v>24</v>
      </c>
      <c r="J52" s="39" t="s">
        <v>24</v>
      </c>
      <c r="K52" s="39" t="s">
        <v>24</v>
      </c>
      <c r="L52" s="39" t="s">
        <v>24</v>
      </c>
      <c r="M52" s="39" t="s">
        <v>24</v>
      </c>
      <c r="N52" s="39" t="s">
        <v>24</v>
      </c>
    </row>
    <row r="53" spans="1:14" ht="34.5" customHeight="1">
      <c r="A53" s="133" t="s">
        <v>164</v>
      </c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</row>
    <row r="54" spans="1:14">
      <c r="A54" s="133" t="s">
        <v>68</v>
      </c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</row>
    <row r="55" spans="1:14" ht="47.25">
      <c r="A55" s="34" t="s">
        <v>33</v>
      </c>
      <c r="B55" s="15" t="s">
        <v>69</v>
      </c>
      <c r="C55" s="26" t="s">
        <v>21</v>
      </c>
      <c r="D55" s="19">
        <v>95</v>
      </c>
      <c r="E55" s="19">
        <v>95</v>
      </c>
      <c r="F55" s="19">
        <v>95</v>
      </c>
      <c r="G55" s="19">
        <v>95</v>
      </c>
      <c r="H55" s="19">
        <v>95</v>
      </c>
      <c r="I55" s="19">
        <v>95</v>
      </c>
      <c r="J55" s="19">
        <v>95</v>
      </c>
      <c r="K55" s="19">
        <v>95</v>
      </c>
      <c r="L55" s="19">
        <v>95</v>
      </c>
      <c r="M55" s="19">
        <v>95</v>
      </c>
      <c r="N55" s="19">
        <v>95</v>
      </c>
    </row>
    <row r="56" spans="1:14" ht="33.75" customHeight="1">
      <c r="A56" s="34" t="s">
        <v>34</v>
      </c>
      <c r="B56" s="27" t="s">
        <v>70</v>
      </c>
      <c r="C56" s="19" t="s">
        <v>21</v>
      </c>
      <c r="D56" s="26">
        <v>100</v>
      </c>
      <c r="E56" s="26">
        <v>100</v>
      </c>
      <c r="F56" s="26">
        <v>100</v>
      </c>
      <c r="G56" s="26">
        <v>100</v>
      </c>
      <c r="H56" s="26">
        <v>100</v>
      </c>
      <c r="I56" s="26">
        <v>100</v>
      </c>
      <c r="J56" s="26">
        <v>100</v>
      </c>
      <c r="K56" s="26">
        <v>100</v>
      </c>
      <c r="L56" s="26">
        <v>100</v>
      </c>
      <c r="M56" s="26">
        <v>100</v>
      </c>
      <c r="N56" s="26">
        <v>100</v>
      </c>
    </row>
    <row r="57" spans="1:14" ht="26.25" customHeight="1">
      <c r="A57" s="42"/>
      <c r="B57"/>
      <c r="C57"/>
      <c r="D57"/>
      <c r="E57"/>
      <c r="F57"/>
      <c r="G57"/>
      <c r="H57"/>
      <c r="I57"/>
      <c r="J57"/>
      <c r="K57"/>
      <c r="L57"/>
      <c r="M57"/>
      <c r="N57"/>
    </row>
    <row r="58" spans="1:14" ht="52.5" customHeight="1">
      <c r="A58" s="134"/>
      <c r="B58" s="134"/>
      <c r="C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7.25" customHeight="1"/>
    <row r="60" spans="1:14" ht="20.25" customHeight="1"/>
    <row r="61" spans="1:14" ht="22.5" customHeight="1">
      <c r="A61" s="42"/>
      <c r="B61"/>
      <c r="C61"/>
      <c r="D61"/>
      <c r="E61"/>
      <c r="F61"/>
      <c r="G61"/>
      <c r="H61"/>
      <c r="I61"/>
      <c r="J61"/>
      <c r="K61"/>
      <c r="L61"/>
      <c r="M61"/>
      <c r="N61"/>
    </row>
    <row r="62" spans="1:14" ht="12.75" customHeight="1">
      <c r="A62" s="42"/>
      <c r="B62"/>
      <c r="C62"/>
      <c r="D62"/>
      <c r="E62"/>
      <c r="F62"/>
      <c r="G62"/>
      <c r="H62"/>
      <c r="I62"/>
      <c r="J62"/>
      <c r="K62"/>
      <c r="L62"/>
      <c r="M62"/>
      <c r="N62"/>
    </row>
    <row r="63" spans="1:14" ht="15.75" customHeight="1">
      <c r="A63" s="42"/>
      <c r="B63"/>
      <c r="C63"/>
      <c r="D63"/>
      <c r="E63"/>
      <c r="F63"/>
      <c r="G63"/>
      <c r="H63"/>
      <c r="I63"/>
      <c r="J63"/>
      <c r="K63"/>
      <c r="L63"/>
      <c r="M63"/>
      <c r="N63"/>
    </row>
    <row r="64" spans="1:14" ht="18.75" customHeight="1"/>
    <row r="65" ht="18.75" customHeight="1"/>
    <row r="66" ht="50.25" customHeight="1"/>
    <row r="67" ht="37.5" customHeight="1"/>
    <row r="68" ht="45" customHeight="1"/>
    <row r="69" ht="18.75" hidden="1" customHeight="1"/>
    <row r="70" ht="18.75" hidden="1" customHeight="1"/>
    <row r="71" ht="18.75" customHeight="1"/>
  </sheetData>
  <mergeCells count="25">
    <mergeCell ref="A28:N28"/>
    <mergeCell ref="A14:N14"/>
    <mergeCell ref="A18:N18"/>
    <mergeCell ref="A48:N48"/>
    <mergeCell ref="A41:N41"/>
    <mergeCell ref="A43:N43"/>
    <mergeCell ref="A46:N46"/>
    <mergeCell ref="A39:N39"/>
    <mergeCell ref="A37:N37"/>
    <mergeCell ref="A53:N53"/>
    <mergeCell ref="A54:N54"/>
    <mergeCell ref="A58:N58"/>
    <mergeCell ref="G2:N2"/>
    <mergeCell ref="A8:N8"/>
    <mergeCell ref="A3:I3"/>
    <mergeCell ref="A5:A6"/>
    <mergeCell ref="B5:B6"/>
    <mergeCell ref="C5:C6"/>
    <mergeCell ref="D5:N5"/>
    <mergeCell ref="A50:N51"/>
    <mergeCell ref="A34:N34"/>
    <mergeCell ref="A35:N35"/>
    <mergeCell ref="A13:N13"/>
    <mergeCell ref="A29:N29"/>
    <mergeCell ref="A31:N31"/>
  </mergeCells>
  <phoneticPr fontId="11" type="noConversion"/>
  <pageMargins left="0.78740157480314965" right="0.31496062992125984" top="0.59055118110236227" bottom="0.39370078740157483" header="0.19685039370078741" footer="0.19685039370078741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3"/>
  <sheetViews>
    <sheetView tabSelected="1" topLeftCell="A6" zoomScale="75" zoomScaleSheetLayoutView="100" workbookViewId="0">
      <selection activeCell="H28" sqref="H28:R28"/>
    </sheetView>
  </sheetViews>
  <sheetFormatPr defaultRowHeight="12.75" outlineLevelCol="1"/>
  <cols>
    <col min="1" max="1" width="16.28515625" style="1" customWidth="1"/>
    <col min="2" max="2" width="27.7109375" style="1" customWidth="1"/>
    <col min="3" max="3" width="23.5703125" style="1" customWidth="1"/>
    <col min="4" max="4" width="6.7109375" style="1" hidden="1" customWidth="1" outlineLevel="1"/>
    <col min="5" max="5" width="6" style="1" hidden="1" customWidth="1" outlineLevel="1"/>
    <col min="6" max="6" width="9.85546875" style="1" hidden="1" customWidth="1" outlineLevel="1"/>
    <col min="7" max="7" width="4.7109375" style="17" hidden="1" customWidth="1" outlineLevel="1"/>
    <col min="8" max="8" width="10.85546875" style="17" customWidth="1" collapsed="1"/>
    <col min="9" max="9" width="10.5703125" style="18" customWidth="1"/>
    <col min="10" max="10" width="11.5703125" style="18" customWidth="1"/>
    <col min="11" max="11" width="11" style="18" customWidth="1"/>
    <col min="12" max="12" width="10.5703125" style="1" customWidth="1"/>
    <col min="13" max="13" width="9.5703125" style="1" customWidth="1"/>
    <col min="14" max="17" width="11.28515625" style="1" customWidth="1"/>
    <col min="18" max="18" width="12.28515625" customWidth="1"/>
    <col min="19" max="19" width="12.5703125" customWidth="1"/>
    <col min="20" max="20" width="12" customWidth="1"/>
    <col min="21" max="21" width="11.28515625" customWidth="1"/>
    <col min="22" max="22" width="10.7109375" customWidth="1"/>
    <col min="23" max="23" width="11.140625" customWidth="1"/>
  </cols>
  <sheetData>
    <row r="1" spans="1:19" ht="18" customHeight="1">
      <c r="A1" s="2"/>
      <c r="B1" s="2"/>
      <c r="C1" s="2"/>
      <c r="D1" s="2"/>
      <c r="E1" s="2"/>
      <c r="F1" s="2"/>
      <c r="G1" s="16"/>
      <c r="H1" s="16"/>
      <c r="I1" s="4"/>
      <c r="J1" s="4"/>
      <c r="K1" s="4"/>
      <c r="L1" s="152" t="s">
        <v>103</v>
      </c>
      <c r="M1" s="152"/>
      <c r="N1" s="152"/>
      <c r="O1" s="152"/>
      <c r="P1" s="152"/>
      <c r="Q1" s="152"/>
      <c r="R1" s="152"/>
    </row>
    <row r="2" spans="1:19" ht="15" hidden="1">
      <c r="A2" s="2"/>
      <c r="B2" s="2"/>
      <c r="C2" s="2"/>
      <c r="D2" s="2"/>
      <c r="E2" s="2"/>
      <c r="F2" s="2"/>
      <c r="G2" s="16"/>
      <c r="H2" s="16"/>
      <c r="I2" s="4"/>
      <c r="J2" s="4"/>
      <c r="K2" s="4"/>
      <c r="L2" s="2"/>
      <c r="M2" s="2"/>
      <c r="N2" s="2"/>
      <c r="O2" s="2"/>
      <c r="P2" s="2"/>
      <c r="Q2" s="2"/>
    </row>
    <row r="3" spans="1:19" ht="93" customHeight="1">
      <c r="A3" s="181" t="s">
        <v>47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82"/>
    </row>
    <row r="4" spans="1:19" ht="15.75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2"/>
      <c r="N4" s="2"/>
      <c r="O4" s="2"/>
      <c r="P4" s="2"/>
      <c r="Q4" s="2"/>
    </row>
    <row r="5" spans="1:19" ht="45.75" customHeight="1">
      <c r="A5" s="189" t="s">
        <v>30</v>
      </c>
      <c r="B5" s="190" t="s">
        <v>144</v>
      </c>
      <c r="C5" s="191" t="s">
        <v>80</v>
      </c>
      <c r="D5" s="168" t="s">
        <v>153</v>
      </c>
      <c r="E5" s="168"/>
      <c r="F5" s="168"/>
      <c r="G5" s="168"/>
      <c r="H5" s="168" t="s">
        <v>128</v>
      </c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8"/>
    </row>
    <row r="6" spans="1:19" ht="45.75" customHeight="1">
      <c r="A6" s="189"/>
      <c r="B6" s="190"/>
      <c r="C6" s="191"/>
      <c r="D6" s="8"/>
      <c r="E6" s="8"/>
      <c r="F6" s="8"/>
      <c r="G6" s="8"/>
      <c r="H6" s="168" t="s">
        <v>3</v>
      </c>
      <c r="I6" s="188" t="s">
        <v>7</v>
      </c>
      <c r="J6" s="188"/>
      <c r="K6" s="188"/>
      <c r="L6" s="188"/>
      <c r="M6" s="188"/>
      <c r="N6" s="188"/>
      <c r="O6" s="188"/>
      <c r="P6" s="188"/>
      <c r="Q6" s="188"/>
      <c r="R6" s="188"/>
      <c r="S6" s="23"/>
    </row>
    <row r="7" spans="1:19" ht="54.75" customHeight="1">
      <c r="A7" s="189"/>
      <c r="B7" s="190"/>
      <c r="C7" s="191"/>
      <c r="D7" s="5" t="s">
        <v>145</v>
      </c>
      <c r="E7" s="5" t="s">
        <v>146</v>
      </c>
      <c r="F7" s="5" t="s">
        <v>147</v>
      </c>
      <c r="G7" s="5" t="s">
        <v>148</v>
      </c>
      <c r="H7" s="168"/>
      <c r="I7" s="8">
        <v>2014</v>
      </c>
      <c r="J7" s="8">
        <v>2015</v>
      </c>
      <c r="K7" s="8">
        <v>2016</v>
      </c>
      <c r="L7" s="8">
        <v>2017</v>
      </c>
      <c r="M7" s="8">
        <v>2018</v>
      </c>
      <c r="N7" s="8">
        <v>2019</v>
      </c>
      <c r="O7" s="8">
        <v>2020</v>
      </c>
      <c r="P7" s="8">
        <v>2021</v>
      </c>
      <c r="Q7" s="8">
        <v>2022</v>
      </c>
      <c r="R7" s="8">
        <v>2023</v>
      </c>
      <c r="S7" s="8">
        <v>2024</v>
      </c>
    </row>
    <row r="8" spans="1:19" ht="15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4</v>
      </c>
      <c r="I8" s="7">
        <v>5</v>
      </c>
      <c r="J8" s="7">
        <v>6</v>
      </c>
      <c r="K8" s="7">
        <v>7</v>
      </c>
      <c r="L8" s="7">
        <v>8</v>
      </c>
      <c r="M8" s="7">
        <v>9</v>
      </c>
      <c r="N8" s="7">
        <v>10</v>
      </c>
      <c r="O8" s="7">
        <v>11</v>
      </c>
      <c r="P8" s="7">
        <v>12</v>
      </c>
      <c r="Q8" s="7">
        <v>13</v>
      </c>
      <c r="R8" s="7">
        <v>14</v>
      </c>
      <c r="S8" s="7">
        <v>15</v>
      </c>
    </row>
    <row r="9" spans="1:19" ht="63">
      <c r="A9" s="45" t="s">
        <v>96</v>
      </c>
      <c r="B9" s="45" t="s">
        <v>48</v>
      </c>
      <c r="C9" s="8" t="s">
        <v>0</v>
      </c>
      <c r="D9" s="7"/>
      <c r="E9" s="7"/>
      <c r="F9" s="7"/>
      <c r="G9" s="7"/>
      <c r="H9" s="74">
        <f>H12+H23+H32+H60</f>
        <v>63335.9</v>
      </c>
      <c r="I9" s="74">
        <f>I10</f>
        <v>5094.3999999999996</v>
      </c>
      <c r="J9" s="74">
        <f>J10</f>
        <v>5007.3</v>
      </c>
      <c r="K9" s="7">
        <f t="shared" ref="K9:S9" si="0">K10</f>
        <v>3969.2999999999997</v>
      </c>
      <c r="L9" s="7">
        <f t="shared" si="0"/>
        <v>10992.699999999999</v>
      </c>
      <c r="M9" s="7">
        <f t="shared" si="0"/>
        <v>6894.9</v>
      </c>
      <c r="N9" s="7">
        <f t="shared" si="0"/>
        <v>8389.9</v>
      </c>
      <c r="O9" s="7">
        <f t="shared" si="0"/>
        <v>10381.599999999999</v>
      </c>
      <c r="P9" s="7">
        <f t="shared" si="0"/>
        <v>6866.7999999999993</v>
      </c>
      <c r="Q9" s="7">
        <f t="shared" si="0"/>
        <v>14149.3</v>
      </c>
      <c r="R9" s="7">
        <f t="shared" si="0"/>
        <v>2335.6999999999998</v>
      </c>
      <c r="S9" s="7">
        <f t="shared" si="0"/>
        <v>2454</v>
      </c>
    </row>
    <row r="10" spans="1:19" ht="15">
      <c r="A10" s="53"/>
      <c r="B10" s="53"/>
      <c r="C10" s="7" t="s">
        <v>1</v>
      </c>
      <c r="D10" s="7"/>
      <c r="E10" s="7"/>
      <c r="F10" s="7"/>
      <c r="G10" s="7"/>
      <c r="H10" s="74">
        <f>H13+H20+H24+H33</f>
        <v>56894.700000000004</v>
      </c>
      <c r="I10" s="74">
        <f>I16+I21+I27+I32+I61-86.5</f>
        <v>5094.3999999999996</v>
      </c>
      <c r="J10" s="74">
        <f>J16+J21+J27+J32+J61-22.8</f>
        <v>5007.3</v>
      </c>
      <c r="K10" s="74">
        <f>K16+K23+K32+K60</f>
        <v>3969.2999999999997</v>
      </c>
      <c r="L10" s="74">
        <f>L16+L21+L27+L33+L60-189.8</f>
        <v>10992.699999999999</v>
      </c>
      <c r="M10" s="74">
        <f>M16+M21+M27+M33+M60+233.6</f>
        <v>6894.9</v>
      </c>
      <c r="N10" s="74">
        <f>N16+N21+N27+N33+N60-208.7</f>
        <v>8389.9</v>
      </c>
      <c r="O10" s="74">
        <f>O16+O21+O27+O33+O60+224</f>
        <v>10381.599999999999</v>
      </c>
      <c r="P10" s="74">
        <f t="shared" ref="P10:S10" si="1">P16+P21+P27+P33</f>
        <v>6866.7999999999993</v>
      </c>
      <c r="Q10" s="74">
        <f>Q16+Q21+Q27+Q33+Q30</f>
        <v>14149.3</v>
      </c>
      <c r="R10" s="74">
        <f t="shared" si="1"/>
        <v>2335.6999999999998</v>
      </c>
      <c r="S10" s="74">
        <f t="shared" si="1"/>
        <v>2454</v>
      </c>
    </row>
    <row r="11" spans="1:19" ht="31.5">
      <c r="A11" s="182" t="s">
        <v>13</v>
      </c>
      <c r="B11" s="182" t="s">
        <v>97</v>
      </c>
      <c r="C11" s="32" t="s">
        <v>87</v>
      </c>
      <c r="D11" s="7"/>
      <c r="E11" s="7"/>
      <c r="F11" s="7"/>
      <c r="G11" s="7"/>
      <c r="H11" s="153" t="s">
        <v>49</v>
      </c>
      <c r="I11" s="154"/>
      <c r="J11" s="154"/>
      <c r="K11" s="154"/>
      <c r="L11" s="154"/>
      <c r="M11" s="154"/>
      <c r="N11" s="154"/>
      <c r="O11" s="154"/>
      <c r="P11" s="154"/>
      <c r="Q11" s="154"/>
      <c r="R11" s="155"/>
      <c r="S11" s="49"/>
    </row>
    <row r="12" spans="1:19" ht="15.75" customHeight="1">
      <c r="A12" s="183"/>
      <c r="B12" s="183"/>
      <c r="C12" s="30" t="s">
        <v>0</v>
      </c>
      <c r="D12" s="31"/>
      <c r="E12" s="31"/>
      <c r="F12" s="31"/>
      <c r="G12" s="31"/>
      <c r="H12" s="31">
        <f>H15+H18</f>
        <v>28789.1</v>
      </c>
      <c r="I12" s="31">
        <f>I15+I18</f>
        <v>1898.1</v>
      </c>
      <c r="J12" s="31">
        <f t="shared" ref="J12:R12" si="2">J15+J18</f>
        <v>2350</v>
      </c>
      <c r="K12" s="31">
        <f t="shared" si="2"/>
        <v>2285.6999999999998</v>
      </c>
      <c r="L12" s="31">
        <f t="shared" si="2"/>
        <v>2129.1</v>
      </c>
      <c r="M12" s="31">
        <f t="shared" si="2"/>
        <v>2920.7</v>
      </c>
      <c r="N12" s="31">
        <f t="shared" si="2"/>
        <v>3291</v>
      </c>
      <c r="O12" s="31">
        <f t="shared" si="2"/>
        <v>3556.6</v>
      </c>
      <c r="P12" s="31">
        <f t="shared" si="2"/>
        <v>4051.8999999999996</v>
      </c>
      <c r="Q12" s="31">
        <f t="shared" si="2"/>
        <v>4178.2999999999993</v>
      </c>
      <c r="R12" s="31">
        <f t="shared" si="2"/>
        <v>2127.6999999999998</v>
      </c>
      <c r="S12" s="31">
        <f>S15+S18</f>
        <v>2299.6999999999998</v>
      </c>
    </row>
    <row r="13" spans="1:19" ht="15.75">
      <c r="A13" s="184"/>
      <c r="B13" s="184"/>
      <c r="C13" s="30" t="s">
        <v>1</v>
      </c>
      <c r="D13" s="31"/>
      <c r="E13" s="31"/>
      <c r="F13" s="31"/>
      <c r="G13" s="31"/>
      <c r="H13" s="31">
        <f>H16+H19</f>
        <v>28789.1</v>
      </c>
      <c r="I13" s="31">
        <f t="shared" ref="I13:R13" si="3">I16+I19</f>
        <v>1898.1</v>
      </c>
      <c r="J13" s="31">
        <f t="shared" si="3"/>
        <v>2350</v>
      </c>
      <c r="K13" s="31">
        <f t="shared" si="3"/>
        <v>2285.6999999999998</v>
      </c>
      <c r="L13" s="31">
        <f t="shared" si="3"/>
        <v>2129.1</v>
      </c>
      <c r="M13" s="31">
        <f t="shared" si="3"/>
        <v>2920.7</v>
      </c>
      <c r="N13" s="31">
        <f t="shared" si="3"/>
        <v>3291</v>
      </c>
      <c r="O13" s="31">
        <f t="shared" si="3"/>
        <v>3556.6</v>
      </c>
      <c r="P13" s="31">
        <f t="shared" si="3"/>
        <v>4051.8999999999996</v>
      </c>
      <c r="Q13" s="31">
        <f t="shared" si="3"/>
        <v>4178.2999999999993</v>
      </c>
      <c r="R13" s="31">
        <f t="shared" si="3"/>
        <v>2127.6999999999998</v>
      </c>
      <c r="S13" s="31">
        <f>S16+S19</f>
        <v>2299.6999999999998</v>
      </c>
    </row>
    <row r="14" spans="1:19" ht="35.25" customHeight="1">
      <c r="A14" s="185" t="s">
        <v>91</v>
      </c>
      <c r="B14" s="185" t="s">
        <v>129</v>
      </c>
      <c r="C14" s="32" t="s">
        <v>87</v>
      </c>
      <c r="D14" s="7"/>
      <c r="E14" s="7"/>
      <c r="F14" s="7"/>
      <c r="G14" s="7"/>
      <c r="H14" s="153" t="s">
        <v>49</v>
      </c>
      <c r="I14" s="154"/>
      <c r="J14" s="154"/>
      <c r="K14" s="154"/>
      <c r="L14" s="154"/>
      <c r="M14" s="154"/>
      <c r="N14" s="154"/>
      <c r="O14" s="154"/>
      <c r="P14" s="154"/>
      <c r="Q14" s="154"/>
      <c r="R14" s="155"/>
      <c r="S14" s="49"/>
    </row>
    <row r="15" spans="1:19" ht="15.75" customHeight="1">
      <c r="A15" s="186"/>
      <c r="B15" s="186"/>
      <c r="C15" s="30" t="s">
        <v>0</v>
      </c>
      <c r="D15" s="31"/>
      <c r="E15" s="31"/>
      <c r="F15" s="31"/>
      <c r="G15" s="31"/>
      <c r="H15" s="31">
        <f>H16</f>
        <v>28789.1</v>
      </c>
      <c r="I15" s="31">
        <f t="shared" ref="I15:S15" si="4">I16</f>
        <v>1898.1</v>
      </c>
      <c r="J15" s="31">
        <f t="shared" si="4"/>
        <v>2350</v>
      </c>
      <c r="K15" s="31">
        <f t="shared" si="4"/>
        <v>2285.6999999999998</v>
      </c>
      <c r="L15" s="31">
        <f t="shared" si="4"/>
        <v>2129.1</v>
      </c>
      <c r="M15" s="31">
        <f t="shared" si="4"/>
        <v>2920.7</v>
      </c>
      <c r="N15" s="31">
        <f t="shared" si="4"/>
        <v>3291</v>
      </c>
      <c r="O15" s="31">
        <f t="shared" si="4"/>
        <v>3556.6</v>
      </c>
      <c r="P15" s="31">
        <f t="shared" si="4"/>
        <v>4051.8999999999996</v>
      </c>
      <c r="Q15" s="31">
        <f t="shared" si="4"/>
        <v>4178.2999999999993</v>
      </c>
      <c r="R15" s="31">
        <f t="shared" si="4"/>
        <v>2127.6999999999998</v>
      </c>
      <c r="S15" s="31">
        <f t="shared" si="4"/>
        <v>2299.6999999999998</v>
      </c>
    </row>
    <row r="16" spans="1:19" ht="15.75">
      <c r="A16" s="187"/>
      <c r="B16" s="187"/>
      <c r="C16" s="30" t="s">
        <v>1</v>
      </c>
      <c r="D16" s="31"/>
      <c r="E16" s="31"/>
      <c r="F16" s="31"/>
      <c r="G16" s="31"/>
      <c r="H16" s="31">
        <f>SUM(I16:R16)</f>
        <v>28789.1</v>
      </c>
      <c r="I16" s="31">
        <v>1898.1</v>
      </c>
      <c r="J16" s="31">
        <v>2350</v>
      </c>
      <c r="K16" s="31">
        <v>2285.6999999999998</v>
      </c>
      <c r="L16" s="31">
        <v>2129.1</v>
      </c>
      <c r="M16" s="31">
        <v>2920.7</v>
      </c>
      <c r="N16" s="31">
        <v>3291</v>
      </c>
      <c r="O16" s="31">
        <v>3556.6</v>
      </c>
      <c r="P16" s="31">
        <f>5573.4-1521.5</f>
        <v>4051.8999999999996</v>
      </c>
      <c r="Q16" s="31">
        <f>3474.4+704-0.1</f>
        <v>4178.2999999999993</v>
      </c>
      <c r="R16" s="31">
        <f>1874.7+256-3</f>
        <v>2127.6999999999998</v>
      </c>
      <c r="S16" s="31">
        <f>2082+217.7</f>
        <v>2299.6999999999998</v>
      </c>
    </row>
    <row r="17" spans="1:20" ht="31.5" customHeight="1">
      <c r="A17" s="185" t="s">
        <v>92</v>
      </c>
      <c r="B17" s="185" t="s">
        <v>130</v>
      </c>
      <c r="C17" s="32" t="s">
        <v>87</v>
      </c>
      <c r="D17" s="7"/>
      <c r="E17" s="7"/>
      <c r="F17" s="7"/>
      <c r="G17" s="7"/>
      <c r="H17" s="153" t="s">
        <v>49</v>
      </c>
      <c r="I17" s="154"/>
      <c r="J17" s="154"/>
      <c r="K17" s="154"/>
      <c r="L17" s="154"/>
      <c r="M17" s="154"/>
      <c r="N17" s="154"/>
      <c r="O17" s="154"/>
      <c r="P17" s="154"/>
      <c r="Q17" s="154"/>
      <c r="R17" s="155"/>
      <c r="S17" s="49"/>
    </row>
    <row r="18" spans="1:20" ht="15.75" customHeight="1">
      <c r="A18" s="192"/>
      <c r="B18" s="192"/>
      <c r="C18" s="30" t="s">
        <v>0</v>
      </c>
      <c r="D18" s="31"/>
      <c r="E18" s="31"/>
      <c r="F18" s="31"/>
      <c r="G18" s="31"/>
      <c r="H18" s="31">
        <f>H19</f>
        <v>0</v>
      </c>
      <c r="I18" s="31">
        <f t="shared" ref="I18:S18" si="5">I19</f>
        <v>0</v>
      </c>
      <c r="J18" s="31">
        <f t="shared" si="5"/>
        <v>0</v>
      </c>
      <c r="K18" s="31">
        <f t="shared" si="5"/>
        <v>0</v>
      </c>
      <c r="L18" s="31">
        <f t="shared" si="5"/>
        <v>0</v>
      </c>
      <c r="M18" s="31">
        <f t="shared" si="5"/>
        <v>0</v>
      </c>
      <c r="N18" s="31">
        <f t="shared" si="5"/>
        <v>0</v>
      </c>
      <c r="O18" s="31">
        <f t="shared" si="5"/>
        <v>0</v>
      </c>
      <c r="P18" s="31">
        <f t="shared" si="5"/>
        <v>0</v>
      </c>
      <c r="Q18" s="31">
        <f t="shared" si="5"/>
        <v>0</v>
      </c>
      <c r="R18" s="31">
        <f t="shared" si="5"/>
        <v>0</v>
      </c>
      <c r="S18" s="31">
        <f t="shared" si="5"/>
        <v>0</v>
      </c>
    </row>
    <row r="19" spans="1:20" ht="15.75">
      <c r="A19" s="193"/>
      <c r="B19" s="193"/>
      <c r="C19" s="30" t="s">
        <v>1</v>
      </c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</row>
    <row r="20" spans="1:20" ht="38.25" customHeight="1">
      <c r="A20" s="156" t="s">
        <v>176</v>
      </c>
      <c r="B20" s="156" t="s">
        <v>177</v>
      </c>
      <c r="C20" s="30" t="s">
        <v>0</v>
      </c>
      <c r="D20" s="31"/>
      <c r="E20" s="31"/>
      <c r="F20" s="31"/>
      <c r="G20" s="31"/>
      <c r="H20" s="31">
        <f>H21</f>
        <v>1837.8999999999999</v>
      </c>
      <c r="I20" s="31">
        <f t="shared" ref="I20:S20" si="6">I21</f>
        <v>86.5</v>
      </c>
      <c r="J20" s="31">
        <f t="shared" si="6"/>
        <v>22.8</v>
      </c>
      <c r="K20" s="31">
        <f t="shared" si="6"/>
        <v>384.7</v>
      </c>
      <c r="L20" s="31">
        <f t="shared" si="6"/>
        <v>189.8</v>
      </c>
      <c r="M20" s="31">
        <f t="shared" si="6"/>
        <v>196.6</v>
      </c>
      <c r="N20" s="31">
        <f t="shared" si="6"/>
        <v>208.7</v>
      </c>
      <c r="O20" s="31">
        <f t="shared" si="6"/>
        <v>224</v>
      </c>
      <c r="P20" s="31">
        <f t="shared" si="6"/>
        <v>242.8</v>
      </c>
      <c r="Q20" s="31">
        <f t="shared" si="6"/>
        <v>282</v>
      </c>
      <c r="R20" s="31">
        <f t="shared" si="6"/>
        <v>0</v>
      </c>
      <c r="S20" s="31">
        <f t="shared" si="6"/>
        <v>0</v>
      </c>
    </row>
    <row r="21" spans="1:20" ht="42.75" customHeight="1">
      <c r="A21" s="158"/>
      <c r="B21" s="158"/>
      <c r="C21" s="30" t="s">
        <v>1</v>
      </c>
      <c r="D21" s="31"/>
      <c r="E21" s="31"/>
      <c r="F21" s="31"/>
      <c r="G21" s="31"/>
      <c r="H21" s="31">
        <f>SUM(I21:S21)</f>
        <v>1837.8999999999999</v>
      </c>
      <c r="I21" s="31">
        <v>86.5</v>
      </c>
      <c r="J21" s="31">
        <v>22.8</v>
      </c>
      <c r="K21" s="31">
        <v>384.7</v>
      </c>
      <c r="L21" s="31">
        <v>189.8</v>
      </c>
      <c r="M21" s="31">
        <v>196.6</v>
      </c>
      <c r="N21" s="31">
        <v>208.7</v>
      </c>
      <c r="O21" s="31">
        <v>224</v>
      </c>
      <c r="P21" s="31">
        <v>242.8</v>
      </c>
      <c r="Q21" s="31">
        <v>282</v>
      </c>
      <c r="R21" s="31">
        <v>0</v>
      </c>
      <c r="S21" s="31">
        <v>0</v>
      </c>
    </row>
    <row r="22" spans="1:20" ht="42.75" customHeight="1">
      <c r="A22" s="159" t="s">
        <v>150</v>
      </c>
      <c r="B22" s="159" t="s">
        <v>133</v>
      </c>
      <c r="C22" s="32" t="s">
        <v>87</v>
      </c>
      <c r="D22" s="7"/>
      <c r="E22" s="7"/>
      <c r="F22" s="7"/>
      <c r="G22" s="7"/>
      <c r="H22" s="153" t="s">
        <v>49</v>
      </c>
      <c r="I22" s="154"/>
      <c r="J22" s="154"/>
      <c r="K22" s="154"/>
      <c r="L22" s="154"/>
      <c r="M22" s="154"/>
      <c r="N22" s="154"/>
      <c r="O22" s="154"/>
      <c r="P22" s="154"/>
      <c r="Q22" s="154"/>
      <c r="R22" s="155"/>
      <c r="S22" s="31"/>
    </row>
    <row r="23" spans="1:20" ht="18" customHeight="1">
      <c r="A23" s="160"/>
      <c r="B23" s="160"/>
      <c r="C23" s="30" t="s">
        <v>0</v>
      </c>
      <c r="D23" s="44"/>
      <c r="E23" s="44"/>
      <c r="F23" s="44"/>
      <c r="G23" s="46"/>
      <c r="H23" s="33">
        <f>H26+H29</f>
        <v>22399.4</v>
      </c>
      <c r="I23" s="33">
        <f t="shared" ref="I23:R23" si="7">I26+I29</f>
        <v>1723.3</v>
      </c>
      <c r="J23" s="33">
        <f t="shared" si="7"/>
        <v>1143.8</v>
      </c>
      <c r="K23" s="33">
        <f t="shared" si="7"/>
        <v>528.70000000000005</v>
      </c>
      <c r="L23" s="33">
        <f t="shared" si="7"/>
        <v>7513.4</v>
      </c>
      <c r="M23" s="33">
        <f t="shared" si="7"/>
        <v>2194.5</v>
      </c>
      <c r="N23" s="33">
        <f t="shared" si="7"/>
        <v>3530.2</v>
      </c>
      <c r="O23" s="33">
        <f t="shared" si="7"/>
        <v>4917.7</v>
      </c>
      <c r="P23" s="33">
        <f t="shared" si="7"/>
        <v>403.5</v>
      </c>
      <c r="Q23" s="33">
        <f t="shared" si="7"/>
        <v>9359.9999999999982</v>
      </c>
      <c r="R23" s="33">
        <f t="shared" si="7"/>
        <v>0</v>
      </c>
      <c r="S23" s="33">
        <f>S26+S29</f>
        <v>0</v>
      </c>
    </row>
    <row r="24" spans="1:20" ht="47.25" customHeight="1">
      <c r="A24" s="161"/>
      <c r="B24" s="161"/>
      <c r="C24" s="30" t="s">
        <v>1</v>
      </c>
      <c r="D24" s="44"/>
      <c r="E24" s="44"/>
      <c r="F24" s="44"/>
      <c r="G24" s="46"/>
      <c r="H24" s="33">
        <f>H27+H30</f>
        <v>22399.4</v>
      </c>
      <c r="I24" s="33">
        <f t="shared" ref="I24:R24" si="8">I27+I30</f>
        <v>1723.3</v>
      </c>
      <c r="J24" s="33">
        <f t="shared" si="8"/>
        <v>1143.8</v>
      </c>
      <c r="K24" s="33">
        <f t="shared" si="8"/>
        <v>528.70000000000005</v>
      </c>
      <c r="L24" s="33">
        <f t="shared" si="8"/>
        <v>7513.4</v>
      </c>
      <c r="M24" s="33">
        <f t="shared" si="8"/>
        <v>2194.5</v>
      </c>
      <c r="N24" s="33">
        <f t="shared" si="8"/>
        <v>3530.2</v>
      </c>
      <c r="O24" s="33">
        <f t="shared" si="8"/>
        <v>4917.7</v>
      </c>
      <c r="P24" s="33">
        <f t="shared" si="8"/>
        <v>403.5</v>
      </c>
      <c r="Q24" s="33">
        <f t="shared" si="8"/>
        <v>9359.9999999999982</v>
      </c>
      <c r="R24" s="33">
        <f t="shared" si="8"/>
        <v>0</v>
      </c>
      <c r="S24" s="33">
        <f>S27+S30</f>
        <v>0</v>
      </c>
    </row>
    <row r="25" spans="1:20" ht="18.75" customHeight="1">
      <c r="A25" s="179" t="s">
        <v>178</v>
      </c>
      <c r="B25" s="179" t="s">
        <v>134</v>
      </c>
      <c r="C25" s="32" t="s">
        <v>87</v>
      </c>
      <c r="D25" s="7"/>
      <c r="E25" s="7"/>
      <c r="F25" s="7"/>
      <c r="G25" s="7"/>
      <c r="H25" s="153" t="s">
        <v>49</v>
      </c>
      <c r="I25" s="154"/>
      <c r="J25" s="154"/>
      <c r="K25" s="154"/>
      <c r="L25" s="154"/>
      <c r="M25" s="154"/>
      <c r="N25" s="154"/>
      <c r="O25" s="154"/>
      <c r="P25" s="154"/>
      <c r="Q25" s="154"/>
      <c r="R25" s="155"/>
      <c r="S25" s="31"/>
      <c r="T25" s="83"/>
    </row>
    <row r="26" spans="1:20" ht="15.75">
      <c r="A26" s="179"/>
      <c r="B26" s="179"/>
      <c r="C26" s="30" t="s">
        <v>0</v>
      </c>
      <c r="H26" s="46">
        <f>H27</f>
        <v>22399.4</v>
      </c>
      <c r="I26" s="46">
        <f t="shared" ref="I26:S26" si="9">I27</f>
        <v>1723.3</v>
      </c>
      <c r="J26" s="46">
        <f t="shared" si="9"/>
        <v>1143.8</v>
      </c>
      <c r="K26" s="46">
        <f t="shared" si="9"/>
        <v>528.70000000000005</v>
      </c>
      <c r="L26" s="46">
        <f t="shared" si="9"/>
        <v>7513.4</v>
      </c>
      <c r="M26" s="46">
        <f t="shared" si="9"/>
        <v>2194.5</v>
      </c>
      <c r="N26" s="46">
        <f t="shared" si="9"/>
        <v>3530.2</v>
      </c>
      <c r="O26" s="46">
        <f t="shared" si="9"/>
        <v>4917.7</v>
      </c>
      <c r="P26" s="46">
        <f t="shared" si="9"/>
        <v>403.5</v>
      </c>
      <c r="Q26" s="46">
        <f t="shared" si="9"/>
        <v>444.3</v>
      </c>
      <c r="R26" s="46">
        <f t="shared" si="9"/>
        <v>0</v>
      </c>
      <c r="S26" s="46">
        <f t="shared" si="9"/>
        <v>0</v>
      </c>
    </row>
    <row r="27" spans="1:20" ht="30" customHeight="1">
      <c r="A27" s="179"/>
      <c r="B27" s="180"/>
      <c r="C27" s="30" t="s">
        <v>1</v>
      </c>
      <c r="H27" s="46">
        <f>SUM(I27:R27)</f>
        <v>22399.4</v>
      </c>
      <c r="I27" s="46">
        <v>1723.3</v>
      </c>
      <c r="J27" s="46">
        <v>1143.8</v>
      </c>
      <c r="K27" s="46">
        <v>528.70000000000005</v>
      </c>
      <c r="L27" s="46">
        <v>7513.4</v>
      </c>
      <c r="M27" s="46">
        <v>2194.5</v>
      </c>
      <c r="N27" s="46">
        <v>3530.2</v>
      </c>
      <c r="O27" s="46">
        <v>4917.7</v>
      </c>
      <c r="P27" s="46">
        <v>403.5</v>
      </c>
      <c r="Q27" s="46">
        <v>444.3</v>
      </c>
      <c r="R27" s="46"/>
      <c r="S27" s="46"/>
    </row>
    <row r="28" spans="1:20" ht="36" customHeight="1">
      <c r="A28" s="156" t="s">
        <v>151</v>
      </c>
      <c r="B28" s="177" t="s">
        <v>135</v>
      </c>
      <c r="C28" s="32" t="s">
        <v>87</v>
      </c>
      <c r="D28" s="7"/>
      <c r="E28" s="7"/>
      <c r="F28" s="7"/>
      <c r="G28" s="7"/>
      <c r="H28" s="153" t="s">
        <v>49</v>
      </c>
      <c r="I28" s="154"/>
      <c r="J28" s="154"/>
      <c r="K28" s="154"/>
      <c r="L28" s="154"/>
      <c r="M28" s="154"/>
      <c r="N28" s="154"/>
      <c r="O28" s="154"/>
      <c r="P28" s="154"/>
      <c r="Q28" s="154"/>
      <c r="R28" s="155"/>
      <c r="S28" s="33"/>
    </row>
    <row r="29" spans="1:20" ht="32.25" customHeight="1">
      <c r="A29" s="157"/>
      <c r="B29" s="177"/>
      <c r="C29" s="38" t="s">
        <v>0</v>
      </c>
      <c r="D29" s="48" t="s">
        <v>89</v>
      </c>
      <c r="E29" s="48" t="s">
        <v>90</v>
      </c>
      <c r="F29" s="48" t="s">
        <v>90</v>
      </c>
      <c r="G29" s="48">
        <v>0</v>
      </c>
      <c r="H29" s="48">
        <f>H30</f>
        <v>0</v>
      </c>
      <c r="I29" s="48">
        <f t="shared" ref="I29:S29" si="10">I30</f>
        <v>0</v>
      </c>
      <c r="J29" s="48">
        <f t="shared" si="10"/>
        <v>0</v>
      </c>
      <c r="K29" s="48">
        <f t="shared" si="10"/>
        <v>0</v>
      </c>
      <c r="L29" s="48">
        <f t="shared" si="10"/>
        <v>0</v>
      </c>
      <c r="M29" s="48">
        <f t="shared" si="10"/>
        <v>0</v>
      </c>
      <c r="N29" s="48">
        <f t="shared" si="10"/>
        <v>0</v>
      </c>
      <c r="O29" s="48">
        <f t="shared" si="10"/>
        <v>0</v>
      </c>
      <c r="P29" s="48">
        <f t="shared" si="10"/>
        <v>0</v>
      </c>
      <c r="Q29" s="48">
        <f t="shared" si="10"/>
        <v>8915.6999999999989</v>
      </c>
      <c r="R29" s="48">
        <f t="shared" si="10"/>
        <v>0</v>
      </c>
      <c r="S29" s="48">
        <f t="shared" si="10"/>
        <v>0</v>
      </c>
    </row>
    <row r="30" spans="1:20" ht="21.75" customHeight="1">
      <c r="A30" s="157"/>
      <c r="B30" s="177"/>
      <c r="C30" s="38" t="s">
        <v>1</v>
      </c>
      <c r="D30" s="48" t="s">
        <v>90</v>
      </c>
      <c r="E30" s="48" t="s">
        <v>90</v>
      </c>
      <c r="F30" s="48" t="s">
        <v>90</v>
      </c>
      <c r="G30" s="48">
        <v>0</v>
      </c>
      <c r="H30" s="48"/>
      <c r="I30" s="48"/>
      <c r="J30" s="48"/>
      <c r="K30" s="48"/>
      <c r="L30" s="44"/>
      <c r="M30" s="44"/>
      <c r="N30" s="44"/>
      <c r="O30" s="24"/>
      <c r="P30" s="24"/>
      <c r="Q30" s="24">
        <f>8.9+8906.8</f>
        <v>8915.6999999999989</v>
      </c>
      <c r="R30" s="24"/>
      <c r="S30" s="24"/>
    </row>
    <row r="31" spans="1:20" ht="31.5" customHeight="1">
      <c r="A31" s="175" t="s">
        <v>152</v>
      </c>
      <c r="B31" s="176" t="s">
        <v>136</v>
      </c>
      <c r="C31" s="38" t="s">
        <v>87</v>
      </c>
      <c r="H31" s="153" t="s">
        <v>49</v>
      </c>
      <c r="I31" s="154"/>
      <c r="J31" s="154"/>
      <c r="K31" s="154"/>
      <c r="L31" s="154"/>
      <c r="M31" s="154"/>
      <c r="N31" s="154"/>
      <c r="O31" s="154"/>
      <c r="P31" s="154"/>
      <c r="Q31" s="154"/>
      <c r="R31" s="155"/>
      <c r="S31" s="46"/>
    </row>
    <row r="32" spans="1:20" ht="37.5" customHeight="1">
      <c r="A32" s="176"/>
      <c r="B32" s="176"/>
      <c r="C32" s="50" t="s">
        <v>0</v>
      </c>
      <c r="H32" s="51">
        <f>H35+H38+H44+H47+H50+H53+H56+H41</f>
        <v>3868.2999999999997</v>
      </c>
      <c r="I32" s="51">
        <f>I35+I38+I44+I47+I50+I53+I56+I41</f>
        <v>679.6</v>
      </c>
      <c r="J32" s="51">
        <f>J35+J38+J44+J47+J50+J53+J56+J41</f>
        <v>753.7</v>
      </c>
      <c r="K32" s="51">
        <f>K35+K38+K44+K47+K50+K53+K56+K41</f>
        <v>432.8</v>
      </c>
      <c r="L32" s="51">
        <f>L35+L38+L44+L47+L50+L53+L56</f>
        <v>411.9</v>
      </c>
      <c r="M32" s="51">
        <f>M35+M38+M44+M47+M50+M53+M56+M41</f>
        <v>344.4</v>
      </c>
      <c r="N32" s="51">
        <f>N35+N38+N44+N47+N50+N53+N56+N41</f>
        <v>352.1</v>
      </c>
      <c r="O32" s="51">
        <f>O35+O38+O44+O47+O50+O53+O56</f>
        <v>429.3</v>
      </c>
      <c r="P32" s="51">
        <f>P35+P38+P44+P47+P50+P53+P56+P41+37.7</f>
        <v>2168.6</v>
      </c>
      <c r="Q32" s="51">
        <f>Q35+Q38+Q44+Q47+Q50+Q53+Q56+Q41</f>
        <v>329</v>
      </c>
      <c r="R32" s="51">
        <f>R35+R38+R44+R47+R50+R53+R56+R41</f>
        <v>208</v>
      </c>
      <c r="S32" s="51">
        <f>S35+S38+S44+S47+S50+S53+S56+S41</f>
        <v>154.30000000000001</v>
      </c>
    </row>
    <row r="33" spans="1:19" ht="33" customHeight="1">
      <c r="A33" s="176"/>
      <c r="B33" s="176"/>
      <c r="C33" s="50" t="s">
        <v>1</v>
      </c>
      <c r="H33" s="51">
        <f>H36+H39+H42+H45+H48+H51+H54+H57</f>
        <v>3868.2999999999997</v>
      </c>
      <c r="I33" s="51">
        <f t="shared" ref="I33:R33" si="11">I36+I39+I42+I45+I48+I51+I54+I57</f>
        <v>679.6</v>
      </c>
      <c r="J33" s="51">
        <f t="shared" si="11"/>
        <v>753.7</v>
      </c>
      <c r="K33" s="51">
        <f t="shared" si="11"/>
        <v>432.8</v>
      </c>
      <c r="L33" s="51">
        <f t="shared" si="11"/>
        <v>411.9</v>
      </c>
      <c r="M33" s="51">
        <f t="shared" si="11"/>
        <v>344.4</v>
      </c>
      <c r="N33" s="51">
        <f t="shared" si="11"/>
        <v>352.1</v>
      </c>
      <c r="O33" s="51">
        <f t="shared" si="11"/>
        <v>429.3</v>
      </c>
      <c r="P33" s="51">
        <f>P36+P39+P42+P45+P48+P51+P54+P57+37.7</f>
        <v>2168.6</v>
      </c>
      <c r="Q33" s="51">
        <f t="shared" si="11"/>
        <v>329</v>
      </c>
      <c r="R33" s="51">
        <f t="shared" si="11"/>
        <v>208</v>
      </c>
      <c r="S33" s="51">
        <f>S36+S39+S42+S45+S48+S51+S54+S57</f>
        <v>154.30000000000001</v>
      </c>
    </row>
    <row r="34" spans="1:19" ht="31.5">
      <c r="A34" s="169" t="s">
        <v>179</v>
      </c>
      <c r="B34" s="169" t="s">
        <v>137</v>
      </c>
      <c r="C34" s="32" t="s">
        <v>87</v>
      </c>
      <c r="D34" s="7"/>
      <c r="E34" s="7"/>
      <c r="F34" s="7"/>
      <c r="G34" s="7"/>
      <c r="H34" s="153" t="s">
        <v>49</v>
      </c>
      <c r="I34" s="154"/>
      <c r="J34" s="154"/>
      <c r="K34" s="154"/>
      <c r="L34" s="154"/>
      <c r="M34" s="154"/>
      <c r="N34" s="154"/>
      <c r="O34" s="154"/>
      <c r="P34" s="154"/>
      <c r="Q34" s="154"/>
      <c r="R34" s="155"/>
      <c r="S34" s="24"/>
    </row>
    <row r="35" spans="1:19" ht="18.75">
      <c r="A35" s="170"/>
      <c r="B35" s="170"/>
      <c r="C35" s="50" t="s">
        <v>0</v>
      </c>
      <c r="H35" s="48">
        <f>H36</f>
        <v>3420.2999999999997</v>
      </c>
      <c r="I35" s="48">
        <f t="shared" ref="I35:S35" si="12">I36</f>
        <v>553.1</v>
      </c>
      <c r="J35" s="48">
        <f t="shared" si="12"/>
        <v>673.2</v>
      </c>
      <c r="K35" s="48">
        <f t="shared" si="12"/>
        <v>375.2</v>
      </c>
      <c r="L35" s="48">
        <f t="shared" si="12"/>
        <v>404.5</v>
      </c>
      <c r="M35" s="48">
        <f t="shared" si="12"/>
        <v>303</v>
      </c>
      <c r="N35" s="48">
        <f t="shared" si="12"/>
        <v>217.5</v>
      </c>
      <c r="O35" s="48">
        <f t="shared" si="12"/>
        <v>204.6</v>
      </c>
      <c r="P35" s="48">
        <f t="shared" si="12"/>
        <v>224.2</v>
      </c>
      <c r="Q35" s="48">
        <f t="shared" si="12"/>
        <v>257</v>
      </c>
      <c r="R35" s="48">
        <f t="shared" si="12"/>
        <v>208</v>
      </c>
      <c r="S35" s="48">
        <f t="shared" si="12"/>
        <v>154.30000000000001</v>
      </c>
    </row>
    <row r="36" spans="1:19" ht="18.75" customHeight="1">
      <c r="A36" s="171"/>
      <c r="B36" s="171"/>
      <c r="C36" s="50" t="s">
        <v>1</v>
      </c>
      <c r="H36" s="48">
        <f>SUM(I36:R36)</f>
        <v>3420.2999999999997</v>
      </c>
      <c r="I36" s="48">
        <v>553.1</v>
      </c>
      <c r="J36" s="48">
        <v>673.2</v>
      </c>
      <c r="K36" s="48">
        <v>375.2</v>
      </c>
      <c r="L36" s="48">
        <v>404.5</v>
      </c>
      <c r="M36" s="48">
        <v>303</v>
      </c>
      <c r="N36" s="48">
        <v>217.5</v>
      </c>
      <c r="O36" s="48">
        <v>204.6</v>
      </c>
      <c r="P36" s="48">
        <f>207.7+16.5</f>
        <v>224.2</v>
      </c>
      <c r="Q36" s="48">
        <v>257</v>
      </c>
      <c r="R36" s="48">
        <v>208</v>
      </c>
      <c r="S36" s="48">
        <v>154.30000000000001</v>
      </c>
    </row>
    <row r="37" spans="1:19" ht="35.25" customHeight="1">
      <c r="A37" s="169" t="s">
        <v>180</v>
      </c>
      <c r="B37" s="169" t="s">
        <v>138</v>
      </c>
      <c r="C37" s="32" t="s">
        <v>87</v>
      </c>
      <c r="D37" s="7"/>
      <c r="E37" s="7"/>
      <c r="F37" s="7"/>
      <c r="G37" s="7"/>
      <c r="H37" s="153" t="s">
        <v>49</v>
      </c>
      <c r="I37" s="154"/>
      <c r="J37" s="154"/>
      <c r="K37" s="154"/>
      <c r="L37" s="154"/>
      <c r="M37" s="154"/>
      <c r="N37" s="154"/>
      <c r="O37" s="154"/>
      <c r="P37" s="154"/>
      <c r="Q37" s="154"/>
      <c r="R37" s="155"/>
      <c r="S37" s="51"/>
    </row>
    <row r="38" spans="1:19" ht="18.75">
      <c r="A38" s="170"/>
      <c r="B38" s="170"/>
      <c r="C38" s="50" t="s">
        <v>0</v>
      </c>
      <c r="H38" s="51">
        <f>H39</f>
        <v>3.5</v>
      </c>
      <c r="I38" s="51">
        <f t="shared" ref="I38:S38" si="13">I39</f>
        <v>0</v>
      </c>
      <c r="J38" s="51">
        <f t="shared" si="13"/>
        <v>0</v>
      </c>
      <c r="K38" s="51">
        <f t="shared" si="13"/>
        <v>0</v>
      </c>
      <c r="L38" s="51">
        <f t="shared" si="13"/>
        <v>3.5</v>
      </c>
      <c r="M38" s="51">
        <f t="shared" si="13"/>
        <v>0</v>
      </c>
      <c r="N38" s="51">
        <f t="shared" si="13"/>
        <v>0</v>
      </c>
      <c r="O38" s="51">
        <f t="shared" si="13"/>
        <v>0</v>
      </c>
      <c r="P38" s="51">
        <f t="shared" si="13"/>
        <v>0</v>
      </c>
      <c r="Q38" s="51">
        <f t="shared" si="13"/>
        <v>0</v>
      </c>
      <c r="R38" s="51">
        <f t="shared" si="13"/>
        <v>0</v>
      </c>
      <c r="S38" s="51">
        <f t="shared" si="13"/>
        <v>0</v>
      </c>
    </row>
    <row r="39" spans="1:19" ht="18.75" customHeight="1">
      <c r="A39" s="171"/>
      <c r="B39" s="171"/>
      <c r="C39" s="50" t="s">
        <v>1</v>
      </c>
      <c r="H39" s="51">
        <f>SUM(I39:R39)</f>
        <v>3.5</v>
      </c>
      <c r="I39" s="52"/>
      <c r="J39" s="52"/>
      <c r="K39" s="52"/>
      <c r="L39" s="52">
        <v>3.5</v>
      </c>
      <c r="M39" s="52"/>
      <c r="N39" s="52"/>
      <c r="O39" s="52"/>
      <c r="P39" s="52">
        <v>0</v>
      </c>
      <c r="Q39" s="52"/>
      <c r="R39" s="52"/>
      <c r="S39" s="52"/>
    </row>
    <row r="40" spans="1:19" ht="19.5" customHeight="1">
      <c r="A40" s="169" t="s">
        <v>181</v>
      </c>
      <c r="B40" s="169" t="s">
        <v>139</v>
      </c>
      <c r="C40" s="32" t="s">
        <v>87</v>
      </c>
      <c r="D40" s="7"/>
      <c r="E40" s="7"/>
      <c r="F40" s="7"/>
      <c r="G40" s="7"/>
      <c r="H40" s="153" t="s">
        <v>49</v>
      </c>
      <c r="I40" s="154"/>
      <c r="J40" s="154"/>
      <c r="K40" s="154"/>
      <c r="L40" s="154"/>
      <c r="M40" s="154"/>
      <c r="N40" s="154"/>
      <c r="O40" s="154"/>
      <c r="P40" s="154"/>
      <c r="Q40" s="154"/>
      <c r="R40" s="155"/>
      <c r="S40" s="48"/>
    </row>
    <row r="41" spans="1:19" ht="37.5" customHeight="1">
      <c r="A41" s="170"/>
      <c r="B41" s="170"/>
      <c r="C41" s="50" t="s">
        <v>0</v>
      </c>
      <c r="H41" s="51">
        <f>H42</f>
        <v>184</v>
      </c>
      <c r="I41" s="51">
        <f t="shared" ref="I41:S41" si="14">I42</f>
        <v>74.5</v>
      </c>
      <c r="J41" s="51">
        <f t="shared" si="14"/>
        <v>35.4</v>
      </c>
      <c r="K41" s="51">
        <f t="shared" si="14"/>
        <v>37.1</v>
      </c>
      <c r="L41" s="51">
        <f t="shared" si="14"/>
        <v>0</v>
      </c>
      <c r="M41" s="51">
        <f t="shared" si="14"/>
        <v>37</v>
      </c>
      <c r="N41" s="51">
        <f t="shared" si="14"/>
        <v>0</v>
      </c>
      <c r="O41" s="51">
        <f t="shared" si="14"/>
        <v>0</v>
      </c>
      <c r="P41" s="51">
        <f t="shared" si="14"/>
        <v>9.6</v>
      </c>
      <c r="Q41" s="51">
        <f t="shared" si="14"/>
        <v>0</v>
      </c>
      <c r="R41" s="51">
        <f t="shared" si="14"/>
        <v>0</v>
      </c>
      <c r="S41" s="51">
        <f t="shared" si="14"/>
        <v>0</v>
      </c>
    </row>
    <row r="42" spans="1:19" ht="18.75" customHeight="1">
      <c r="A42" s="171"/>
      <c r="B42" s="171"/>
      <c r="C42" s="50" t="s">
        <v>1</v>
      </c>
      <c r="H42" s="51">
        <f>I42+J42+K42+M42+N42</f>
        <v>184</v>
      </c>
      <c r="I42" s="52">
        <v>74.5</v>
      </c>
      <c r="J42" s="52">
        <v>35.4</v>
      </c>
      <c r="K42" s="52">
        <v>37.1</v>
      </c>
      <c r="L42" s="52"/>
      <c r="M42" s="52">
        <v>37</v>
      </c>
      <c r="N42" s="52"/>
      <c r="O42" s="52"/>
      <c r="P42" s="52">
        <v>9.6</v>
      </c>
      <c r="Q42" s="52"/>
      <c r="R42" s="52"/>
      <c r="S42" s="52"/>
    </row>
    <row r="43" spans="1:19" ht="32.25">
      <c r="A43" s="169" t="s">
        <v>182</v>
      </c>
      <c r="B43" s="169" t="s">
        <v>140</v>
      </c>
      <c r="C43" s="32" t="s">
        <v>87</v>
      </c>
      <c r="D43" s="7"/>
      <c r="E43" s="7"/>
      <c r="F43" s="7"/>
      <c r="G43" s="7"/>
      <c r="H43" s="153" t="s">
        <v>49</v>
      </c>
      <c r="I43" s="154"/>
      <c r="J43" s="154"/>
      <c r="K43" s="154"/>
      <c r="L43" s="154"/>
      <c r="M43" s="154"/>
      <c r="N43" s="154"/>
      <c r="O43" s="154"/>
      <c r="P43" s="154"/>
      <c r="Q43" s="154"/>
      <c r="R43" s="155"/>
      <c r="S43" s="52"/>
    </row>
    <row r="44" spans="1:19" ht="15.75">
      <c r="A44" s="170"/>
      <c r="B44" s="170"/>
      <c r="C44" s="38" t="s">
        <v>0</v>
      </c>
      <c r="H44" s="51">
        <f>H45</f>
        <v>0</v>
      </c>
      <c r="I44" s="51">
        <f t="shared" ref="I44:S44" si="15">I45</f>
        <v>0</v>
      </c>
      <c r="J44" s="51">
        <f t="shared" si="15"/>
        <v>0</v>
      </c>
      <c r="K44" s="51">
        <f t="shared" si="15"/>
        <v>0</v>
      </c>
      <c r="L44" s="51">
        <f t="shared" si="15"/>
        <v>0</v>
      </c>
      <c r="M44" s="51">
        <f t="shared" si="15"/>
        <v>0</v>
      </c>
      <c r="N44" s="51">
        <f t="shared" si="15"/>
        <v>0</v>
      </c>
      <c r="O44" s="51">
        <f t="shared" si="15"/>
        <v>0</v>
      </c>
      <c r="P44" s="51">
        <f t="shared" si="15"/>
        <v>0</v>
      </c>
      <c r="Q44" s="51">
        <f t="shared" si="15"/>
        <v>0</v>
      </c>
      <c r="R44" s="51">
        <f t="shared" si="15"/>
        <v>0</v>
      </c>
      <c r="S44" s="51">
        <f t="shared" si="15"/>
        <v>0</v>
      </c>
    </row>
    <row r="45" spans="1:19" ht="18.75" customHeight="1">
      <c r="A45" s="171"/>
      <c r="B45" s="171"/>
      <c r="C45" s="50" t="s">
        <v>1</v>
      </c>
      <c r="H45" s="51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</row>
    <row r="46" spans="1:19" ht="29.25" customHeight="1">
      <c r="A46" s="178" t="s">
        <v>183</v>
      </c>
      <c r="B46" s="178" t="s">
        <v>141</v>
      </c>
      <c r="C46" s="32" t="s">
        <v>87</v>
      </c>
      <c r="D46" s="7"/>
      <c r="E46" s="7"/>
      <c r="F46" s="7"/>
      <c r="G46" s="7"/>
      <c r="H46" s="153" t="s">
        <v>49</v>
      </c>
      <c r="I46" s="154"/>
      <c r="J46" s="154"/>
      <c r="K46" s="154"/>
      <c r="L46" s="154"/>
      <c r="M46" s="154"/>
      <c r="N46" s="154"/>
      <c r="O46" s="154"/>
      <c r="P46" s="154"/>
      <c r="Q46" s="154"/>
      <c r="R46" s="155"/>
      <c r="S46" s="52"/>
    </row>
    <row r="47" spans="1:19" ht="39.75" customHeight="1">
      <c r="A47" s="178"/>
      <c r="B47" s="178"/>
      <c r="C47" s="50" t="s">
        <v>0</v>
      </c>
      <c r="H47" s="51">
        <f t="shared" ref="H47:S47" si="16">H48</f>
        <v>232.20000000000002</v>
      </c>
      <c r="I47" s="51">
        <f t="shared" si="16"/>
        <v>52</v>
      </c>
      <c r="J47" s="51">
        <f t="shared" si="16"/>
        <v>45.1</v>
      </c>
      <c r="K47" s="51">
        <f t="shared" si="16"/>
        <v>20.5</v>
      </c>
      <c r="L47" s="51">
        <f t="shared" si="16"/>
        <v>3.9</v>
      </c>
      <c r="M47" s="51">
        <f t="shared" si="16"/>
        <v>4.4000000000000004</v>
      </c>
      <c r="N47" s="51">
        <f t="shared" si="16"/>
        <v>106.3</v>
      </c>
      <c r="O47" s="51">
        <f t="shared" si="16"/>
        <v>57.7</v>
      </c>
      <c r="P47" s="51">
        <f t="shared" si="16"/>
        <v>38.299999999999997</v>
      </c>
      <c r="Q47" s="51">
        <f t="shared" si="16"/>
        <v>54</v>
      </c>
      <c r="R47" s="51">
        <f t="shared" si="16"/>
        <v>0</v>
      </c>
      <c r="S47" s="51">
        <f t="shared" si="16"/>
        <v>0</v>
      </c>
    </row>
    <row r="48" spans="1:19" ht="19.5" customHeight="1">
      <c r="A48" s="169"/>
      <c r="B48" s="169"/>
      <c r="C48" s="50" t="s">
        <v>1</v>
      </c>
      <c r="H48" s="51">
        <f>I48+J48+K48+L48+N48+M48</f>
        <v>232.20000000000002</v>
      </c>
      <c r="I48" s="52">
        <v>52</v>
      </c>
      <c r="J48" s="52">
        <v>45.1</v>
      </c>
      <c r="K48" s="52">
        <v>20.5</v>
      </c>
      <c r="L48" s="52">
        <v>3.9</v>
      </c>
      <c r="M48" s="52">
        <v>4.4000000000000004</v>
      </c>
      <c r="N48" s="52">
        <v>106.3</v>
      </c>
      <c r="O48" s="52">
        <v>57.7</v>
      </c>
      <c r="P48" s="52">
        <v>38.299999999999997</v>
      </c>
      <c r="Q48" s="52">
        <v>54</v>
      </c>
      <c r="R48" s="52"/>
      <c r="S48" s="52"/>
    </row>
    <row r="49" spans="1:19" ht="32.25">
      <c r="A49" s="177" t="s">
        <v>184</v>
      </c>
      <c r="B49" s="177" t="s">
        <v>142</v>
      </c>
      <c r="C49" s="32" t="s">
        <v>87</v>
      </c>
      <c r="D49" s="7"/>
      <c r="E49" s="7"/>
      <c r="F49" s="7"/>
      <c r="G49" s="7"/>
      <c r="H49" s="153" t="s">
        <v>49</v>
      </c>
      <c r="I49" s="154"/>
      <c r="J49" s="154"/>
      <c r="K49" s="154"/>
      <c r="L49" s="154"/>
      <c r="M49" s="154"/>
      <c r="N49" s="154"/>
      <c r="O49" s="154"/>
      <c r="P49" s="154"/>
      <c r="Q49" s="154"/>
      <c r="R49" s="155"/>
      <c r="S49" s="52"/>
    </row>
    <row r="50" spans="1:19" ht="18.75">
      <c r="A50" s="177"/>
      <c r="B50" s="177"/>
      <c r="C50" s="50" t="s">
        <v>0</v>
      </c>
      <c r="D50" s="44"/>
      <c r="E50" s="44"/>
      <c r="F50" s="44"/>
      <c r="G50" s="46"/>
      <c r="H50" s="33">
        <f>H51</f>
        <v>0</v>
      </c>
      <c r="I50" s="33">
        <f t="shared" ref="I50:S50" si="17">I51</f>
        <v>0</v>
      </c>
      <c r="J50" s="33">
        <f t="shared" si="17"/>
        <v>0</v>
      </c>
      <c r="K50" s="33">
        <f t="shared" si="17"/>
        <v>0</v>
      </c>
      <c r="L50" s="33">
        <f t="shared" si="17"/>
        <v>0</v>
      </c>
      <c r="M50" s="33">
        <f t="shared" si="17"/>
        <v>0</v>
      </c>
      <c r="N50" s="33">
        <f t="shared" si="17"/>
        <v>0</v>
      </c>
      <c r="O50" s="33">
        <f t="shared" si="17"/>
        <v>167</v>
      </c>
      <c r="P50" s="33">
        <f>P51</f>
        <v>0.5</v>
      </c>
      <c r="Q50" s="33">
        <f>Q51</f>
        <v>3</v>
      </c>
      <c r="R50" s="33">
        <f t="shared" si="17"/>
        <v>0</v>
      </c>
      <c r="S50" s="33">
        <f t="shared" si="17"/>
        <v>0</v>
      </c>
    </row>
    <row r="51" spans="1:19" ht="18.75" customHeight="1">
      <c r="A51" s="177"/>
      <c r="B51" s="177"/>
      <c r="C51" s="50" t="s">
        <v>1</v>
      </c>
      <c r="D51" s="44"/>
      <c r="E51" s="44"/>
      <c r="F51" s="44"/>
      <c r="G51" s="46"/>
      <c r="H51" s="33"/>
      <c r="I51" s="47"/>
      <c r="J51" s="47"/>
      <c r="K51" s="47"/>
      <c r="L51" s="30"/>
      <c r="M51" s="30"/>
      <c r="N51" s="30"/>
      <c r="O51" s="30">
        <v>167</v>
      </c>
      <c r="P51" s="30">
        <v>0.5</v>
      </c>
      <c r="Q51" s="30">
        <v>3</v>
      </c>
      <c r="R51" s="43"/>
      <c r="S51" s="43"/>
    </row>
    <row r="52" spans="1:19" ht="32.25">
      <c r="A52" s="156" t="s">
        <v>185</v>
      </c>
      <c r="B52" s="156" t="s">
        <v>143</v>
      </c>
      <c r="C52" s="32" t="s">
        <v>87</v>
      </c>
      <c r="D52" s="7"/>
      <c r="E52" s="7"/>
      <c r="F52" s="7"/>
      <c r="G52" s="7"/>
      <c r="H52" s="153" t="s">
        <v>49</v>
      </c>
      <c r="I52" s="154"/>
      <c r="J52" s="154"/>
      <c r="K52" s="154"/>
      <c r="L52" s="154"/>
      <c r="M52" s="154"/>
      <c r="N52" s="154"/>
      <c r="O52" s="154"/>
      <c r="P52" s="154"/>
      <c r="Q52" s="154"/>
      <c r="R52" s="155"/>
      <c r="S52" s="52"/>
    </row>
    <row r="53" spans="1:19" ht="18.75">
      <c r="A53" s="157"/>
      <c r="B53" s="157"/>
      <c r="C53" s="50" t="s">
        <v>0</v>
      </c>
      <c r="D53" s="44"/>
      <c r="E53" s="44"/>
      <c r="F53" s="44"/>
      <c r="G53" s="46"/>
      <c r="H53" s="33">
        <f>H54</f>
        <v>28.3</v>
      </c>
      <c r="I53" s="33">
        <f t="shared" ref="I53:S53" si="18">I54</f>
        <v>0</v>
      </c>
      <c r="J53" s="33">
        <f t="shared" si="18"/>
        <v>0</v>
      </c>
      <c r="K53" s="33">
        <f t="shared" si="18"/>
        <v>0</v>
      </c>
      <c r="L53" s="33">
        <f t="shared" si="18"/>
        <v>0</v>
      </c>
      <c r="M53" s="33">
        <f t="shared" si="18"/>
        <v>0</v>
      </c>
      <c r="N53" s="33">
        <f t="shared" si="18"/>
        <v>28.3</v>
      </c>
      <c r="O53" s="33">
        <f t="shared" si="18"/>
        <v>0</v>
      </c>
      <c r="P53" s="33">
        <f>P54</f>
        <v>1858.3</v>
      </c>
      <c r="Q53" s="33">
        <f>Q54</f>
        <v>15</v>
      </c>
      <c r="R53" s="33">
        <f t="shared" si="18"/>
        <v>0</v>
      </c>
      <c r="S53" s="33">
        <f t="shared" si="18"/>
        <v>0</v>
      </c>
    </row>
    <row r="54" spans="1:19" ht="22.5" customHeight="1">
      <c r="A54" s="158"/>
      <c r="B54" s="158"/>
      <c r="C54" s="50" t="s">
        <v>1</v>
      </c>
      <c r="D54" s="44"/>
      <c r="E54" s="44"/>
      <c r="F54" s="44"/>
      <c r="G54" s="46"/>
      <c r="H54" s="33">
        <f>N54</f>
        <v>28.3</v>
      </c>
      <c r="I54" s="47"/>
      <c r="J54" s="47"/>
      <c r="K54" s="47"/>
      <c r="L54" s="30"/>
      <c r="M54" s="30"/>
      <c r="N54" s="30">
        <v>28.3</v>
      </c>
      <c r="O54" s="30"/>
      <c r="P54" s="30">
        <v>1858.3</v>
      </c>
      <c r="Q54" s="30">
        <v>15</v>
      </c>
      <c r="R54" s="43"/>
      <c r="S54" s="43"/>
    </row>
    <row r="55" spans="1:19" ht="23.25" customHeight="1">
      <c r="A55" s="156" t="s">
        <v>186</v>
      </c>
      <c r="B55" s="172" t="s">
        <v>73</v>
      </c>
      <c r="C55" s="32" t="s">
        <v>87</v>
      </c>
      <c r="D55" s="7"/>
      <c r="E55" s="7"/>
      <c r="F55" s="7"/>
      <c r="G55" s="7"/>
      <c r="H55" s="153" t="s">
        <v>49</v>
      </c>
      <c r="I55" s="154"/>
      <c r="J55" s="154"/>
      <c r="K55" s="154"/>
      <c r="L55" s="154"/>
      <c r="M55" s="154"/>
      <c r="N55" s="154"/>
      <c r="O55" s="154"/>
      <c r="P55" s="154"/>
      <c r="Q55" s="154"/>
      <c r="R55" s="155"/>
      <c r="S55" s="43"/>
    </row>
    <row r="56" spans="1:19" ht="18.75">
      <c r="A56" s="157"/>
      <c r="B56" s="173"/>
      <c r="C56" s="50" t="s">
        <v>0</v>
      </c>
      <c r="D56" s="44"/>
      <c r="E56" s="44"/>
      <c r="F56" s="44"/>
      <c r="G56" s="46"/>
      <c r="H56" s="33">
        <f>H57</f>
        <v>0</v>
      </c>
      <c r="I56" s="33">
        <f t="shared" ref="I56:S56" si="19">I57</f>
        <v>0</v>
      </c>
      <c r="J56" s="33">
        <f t="shared" si="19"/>
        <v>0</v>
      </c>
      <c r="K56" s="33">
        <f t="shared" si="19"/>
        <v>0</v>
      </c>
      <c r="L56" s="33">
        <f t="shared" si="19"/>
        <v>0</v>
      </c>
      <c r="M56" s="33">
        <f t="shared" si="19"/>
        <v>0</v>
      </c>
      <c r="N56" s="33">
        <f t="shared" si="19"/>
        <v>0</v>
      </c>
      <c r="O56" s="33">
        <f t="shared" si="19"/>
        <v>0</v>
      </c>
      <c r="P56" s="33">
        <v>0</v>
      </c>
      <c r="Q56" s="33"/>
      <c r="R56" s="33">
        <f t="shared" si="19"/>
        <v>0</v>
      </c>
      <c r="S56" s="33">
        <f t="shared" si="19"/>
        <v>0</v>
      </c>
    </row>
    <row r="57" spans="1:19" ht="18.75" customHeight="1">
      <c r="A57" s="158"/>
      <c r="B57" s="174"/>
      <c r="C57" s="50" t="s">
        <v>1</v>
      </c>
      <c r="D57" s="44"/>
      <c r="E57" s="44"/>
      <c r="F57" s="44"/>
      <c r="G57" s="46"/>
      <c r="H57" s="33"/>
      <c r="I57" s="47"/>
      <c r="J57" s="47"/>
      <c r="K57" s="47"/>
      <c r="L57" s="30"/>
      <c r="M57" s="30"/>
      <c r="N57" s="30"/>
      <c r="O57" s="30"/>
      <c r="P57" s="30">
        <v>0</v>
      </c>
      <c r="Q57" s="30"/>
      <c r="R57" s="43"/>
      <c r="S57" s="43"/>
    </row>
    <row r="58" spans="1:19" ht="31.5">
      <c r="A58" s="159" t="s">
        <v>32</v>
      </c>
      <c r="B58" s="162" t="s">
        <v>131</v>
      </c>
      <c r="C58" s="32" t="s">
        <v>87</v>
      </c>
      <c r="D58" s="7"/>
      <c r="E58" s="7"/>
      <c r="F58" s="7"/>
      <c r="G58" s="7"/>
      <c r="H58" s="153" t="s">
        <v>49</v>
      </c>
      <c r="I58" s="154"/>
      <c r="J58" s="154"/>
      <c r="K58" s="154"/>
      <c r="L58" s="154"/>
      <c r="M58" s="154"/>
      <c r="N58" s="154"/>
      <c r="O58" s="154"/>
      <c r="P58" s="154"/>
      <c r="Q58" s="154"/>
      <c r="R58" s="155"/>
      <c r="S58" s="43"/>
    </row>
    <row r="59" spans="1:19" ht="19.5" customHeight="1">
      <c r="A59" s="160"/>
      <c r="B59" s="163"/>
      <c r="C59" s="32" t="s">
        <v>88</v>
      </c>
      <c r="D59" s="7"/>
      <c r="E59" s="7"/>
      <c r="F59" s="7"/>
      <c r="G59" s="7"/>
      <c r="H59" s="165" t="s">
        <v>175</v>
      </c>
      <c r="I59" s="166"/>
      <c r="J59" s="166"/>
      <c r="K59" s="166"/>
      <c r="L59" s="166"/>
      <c r="M59" s="166"/>
      <c r="N59" s="166"/>
      <c r="O59" s="166"/>
      <c r="P59" s="166"/>
      <c r="Q59" s="166"/>
      <c r="R59" s="167"/>
      <c r="S59" s="49"/>
    </row>
    <row r="60" spans="1:19" ht="18.75" customHeight="1">
      <c r="A60" s="160"/>
      <c r="B60" s="163"/>
      <c r="C60" s="30" t="s">
        <v>0</v>
      </c>
      <c r="D60" s="31"/>
      <c r="E60" s="31"/>
      <c r="F60" s="31"/>
      <c r="G60" s="31"/>
      <c r="H60" s="31">
        <f>H62</f>
        <v>8279.0999999999985</v>
      </c>
      <c r="I60" s="31">
        <f t="shared" ref="I60:R60" si="20">I62</f>
        <v>793.4</v>
      </c>
      <c r="J60" s="31">
        <f t="shared" si="20"/>
        <v>759.8</v>
      </c>
      <c r="K60" s="31">
        <f t="shared" si="20"/>
        <v>722.1</v>
      </c>
      <c r="L60" s="31">
        <f t="shared" si="20"/>
        <v>938.3</v>
      </c>
      <c r="M60" s="31">
        <f t="shared" si="20"/>
        <v>1005.1</v>
      </c>
      <c r="N60" s="31">
        <f t="shared" si="20"/>
        <v>1216.5999999999999</v>
      </c>
      <c r="O60" s="31">
        <f t="shared" si="20"/>
        <v>1030</v>
      </c>
      <c r="P60" s="31">
        <f t="shared" si="20"/>
        <v>793.7</v>
      </c>
      <c r="Q60" s="31">
        <f t="shared" si="20"/>
        <v>820.1</v>
      </c>
      <c r="R60" s="31">
        <f t="shared" si="20"/>
        <v>200</v>
      </c>
      <c r="S60" s="31">
        <f>S62</f>
        <v>100</v>
      </c>
    </row>
    <row r="61" spans="1:19" ht="15.75">
      <c r="A61" s="161"/>
      <c r="B61" s="164"/>
      <c r="C61" s="30" t="s">
        <v>1</v>
      </c>
      <c r="D61" s="31"/>
      <c r="E61" s="31"/>
      <c r="F61" s="31"/>
      <c r="G61" s="31"/>
      <c r="H61" s="31">
        <f>H63</f>
        <v>8279.0999999999985</v>
      </c>
      <c r="I61" s="31">
        <f t="shared" ref="I61:R61" si="21">I63</f>
        <v>793.4</v>
      </c>
      <c r="J61" s="31">
        <f t="shared" si="21"/>
        <v>759.8</v>
      </c>
      <c r="K61" s="31">
        <f t="shared" si="21"/>
        <v>722.1</v>
      </c>
      <c r="L61" s="31">
        <f t="shared" si="21"/>
        <v>938.3</v>
      </c>
      <c r="M61" s="31">
        <f t="shared" si="21"/>
        <v>1005.1</v>
      </c>
      <c r="N61" s="31">
        <f t="shared" si="21"/>
        <v>1216.5999999999999</v>
      </c>
      <c r="O61" s="31">
        <f t="shared" si="21"/>
        <v>1030</v>
      </c>
      <c r="P61" s="31">
        <f t="shared" si="21"/>
        <v>793.7</v>
      </c>
      <c r="Q61" s="31">
        <f t="shared" si="21"/>
        <v>820.1</v>
      </c>
      <c r="R61" s="31">
        <f t="shared" si="21"/>
        <v>200</v>
      </c>
      <c r="S61" s="31">
        <f>S63</f>
        <v>100</v>
      </c>
    </row>
    <row r="62" spans="1:19" ht="31.5" customHeight="1">
      <c r="A62" s="156" t="s">
        <v>75</v>
      </c>
      <c r="B62" s="156" t="s">
        <v>132</v>
      </c>
      <c r="C62" s="30" t="s">
        <v>0</v>
      </c>
      <c r="D62" s="31"/>
      <c r="E62" s="31"/>
      <c r="F62" s="31"/>
      <c r="G62" s="31"/>
      <c r="H62" s="31">
        <f>H63</f>
        <v>8279.0999999999985</v>
      </c>
      <c r="I62" s="31">
        <f t="shared" ref="I62:S62" si="22">I63</f>
        <v>793.4</v>
      </c>
      <c r="J62" s="31">
        <f t="shared" si="22"/>
        <v>759.8</v>
      </c>
      <c r="K62" s="31">
        <f t="shared" si="22"/>
        <v>722.1</v>
      </c>
      <c r="L62" s="31">
        <f t="shared" si="22"/>
        <v>938.3</v>
      </c>
      <c r="M62" s="31">
        <f t="shared" si="22"/>
        <v>1005.1</v>
      </c>
      <c r="N62" s="31">
        <f t="shared" si="22"/>
        <v>1216.5999999999999</v>
      </c>
      <c r="O62" s="31">
        <f t="shared" si="22"/>
        <v>1030</v>
      </c>
      <c r="P62" s="31">
        <f t="shared" si="22"/>
        <v>793.7</v>
      </c>
      <c r="Q62" s="31">
        <f t="shared" si="22"/>
        <v>820.1</v>
      </c>
      <c r="R62" s="31">
        <f t="shared" si="22"/>
        <v>200</v>
      </c>
      <c r="S62" s="31">
        <f t="shared" si="22"/>
        <v>100</v>
      </c>
    </row>
    <row r="63" spans="1:19" ht="15.75">
      <c r="A63" s="158"/>
      <c r="B63" s="158"/>
      <c r="C63" s="30" t="s">
        <v>1</v>
      </c>
      <c r="D63" s="31"/>
      <c r="E63" s="31"/>
      <c r="F63" s="31"/>
      <c r="G63" s="31"/>
      <c r="H63" s="31">
        <f>SUM(I63:R63)</f>
        <v>8279.0999999999985</v>
      </c>
      <c r="I63" s="31">
        <v>793.4</v>
      </c>
      <c r="J63" s="31">
        <v>759.8</v>
      </c>
      <c r="K63" s="31">
        <v>722.1</v>
      </c>
      <c r="L63" s="31">
        <v>938.3</v>
      </c>
      <c r="M63" s="31">
        <v>1005.1</v>
      </c>
      <c r="N63" s="31">
        <v>1216.5999999999999</v>
      </c>
      <c r="O63" s="31">
        <v>1030</v>
      </c>
      <c r="P63" s="31">
        <v>793.7</v>
      </c>
      <c r="Q63" s="31">
        <v>820.1</v>
      </c>
      <c r="R63" s="31">
        <v>200</v>
      </c>
      <c r="S63" s="31">
        <v>100</v>
      </c>
    </row>
  </sheetData>
  <mergeCells count="63">
    <mergeCell ref="A17:A19"/>
    <mergeCell ref="B17:B19"/>
    <mergeCell ref="A20:A21"/>
    <mergeCell ref="B20:B21"/>
    <mergeCell ref="A3:R3"/>
    <mergeCell ref="A11:A13"/>
    <mergeCell ref="B11:B13"/>
    <mergeCell ref="H11:R11"/>
    <mergeCell ref="B14:B16"/>
    <mergeCell ref="A14:A16"/>
    <mergeCell ref="I6:R6"/>
    <mergeCell ref="A4:L4"/>
    <mergeCell ref="A5:A7"/>
    <mergeCell ref="B5:B7"/>
    <mergeCell ref="H5:R5"/>
    <mergeCell ref="C5:C7"/>
    <mergeCell ref="D5:G5"/>
    <mergeCell ref="A28:A30"/>
    <mergeCell ref="B28:B30"/>
    <mergeCell ref="A25:A27"/>
    <mergeCell ref="H22:R22"/>
    <mergeCell ref="A22:A24"/>
    <mergeCell ref="B22:B24"/>
    <mergeCell ref="H25:R25"/>
    <mergeCell ref="B25:B27"/>
    <mergeCell ref="H40:R40"/>
    <mergeCell ref="H49:R49"/>
    <mergeCell ref="H34:R34"/>
    <mergeCell ref="H37:R37"/>
    <mergeCell ref="H43:R43"/>
    <mergeCell ref="H46:R46"/>
    <mergeCell ref="A62:A63"/>
    <mergeCell ref="B62:B63"/>
    <mergeCell ref="B55:B57"/>
    <mergeCell ref="A55:A57"/>
    <mergeCell ref="A31:A33"/>
    <mergeCell ref="B31:B33"/>
    <mergeCell ref="B49:B51"/>
    <mergeCell ref="A49:A51"/>
    <mergeCell ref="A34:A36"/>
    <mergeCell ref="B34:B36"/>
    <mergeCell ref="B37:B39"/>
    <mergeCell ref="B43:B45"/>
    <mergeCell ref="A43:A45"/>
    <mergeCell ref="A46:A48"/>
    <mergeCell ref="B46:B48"/>
    <mergeCell ref="A37:A39"/>
    <mergeCell ref="L1:R1"/>
    <mergeCell ref="H58:R58"/>
    <mergeCell ref="H55:R55"/>
    <mergeCell ref="B52:B54"/>
    <mergeCell ref="A52:A54"/>
    <mergeCell ref="A58:A61"/>
    <mergeCell ref="B58:B61"/>
    <mergeCell ref="H59:R59"/>
    <mergeCell ref="H14:R14"/>
    <mergeCell ref="H52:R52"/>
    <mergeCell ref="H17:R17"/>
    <mergeCell ref="H28:R28"/>
    <mergeCell ref="H6:H7"/>
    <mergeCell ref="A40:A42"/>
    <mergeCell ref="B40:B42"/>
    <mergeCell ref="H31:R31"/>
  </mergeCells>
  <phoneticPr fontId="11" type="noConversion"/>
  <pageMargins left="0.70866141732283472" right="0" top="0.55118110236220474" bottom="0.15748031496062992" header="0.31496062992125984" footer="0.31496062992125984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O139"/>
  <sheetViews>
    <sheetView view="pageBreakPreview" topLeftCell="A28" zoomScaleSheetLayoutView="100" workbookViewId="0">
      <selection activeCell="G63" sqref="G63"/>
    </sheetView>
  </sheetViews>
  <sheetFormatPr defaultRowHeight="12.75"/>
  <cols>
    <col min="1" max="1" width="14.28515625" customWidth="1"/>
    <col min="2" max="2" width="22.42578125" customWidth="1"/>
    <col min="3" max="3" width="16.28515625" customWidth="1"/>
    <col min="4" max="4" width="9.85546875" customWidth="1"/>
    <col min="5" max="5" width="7.85546875" customWidth="1"/>
    <col min="6" max="6" width="7.140625" customWidth="1"/>
    <col min="7" max="7" width="7" customWidth="1"/>
    <col min="8" max="8" width="7.28515625" customWidth="1"/>
    <col min="9" max="10" width="8.28515625" customWidth="1"/>
    <col min="11" max="11" width="6.7109375" customWidth="1"/>
    <col min="12" max="12" width="8.5703125" customWidth="1"/>
    <col min="14" max="14" width="9" customWidth="1"/>
  </cols>
  <sheetData>
    <row r="1" spans="1:15" ht="15.75">
      <c r="B1" s="10"/>
      <c r="C1" s="10"/>
      <c r="D1" s="10"/>
      <c r="E1" s="10"/>
      <c r="F1" s="10"/>
      <c r="G1" s="10"/>
      <c r="H1" s="10"/>
      <c r="M1" s="62"/>
      <c r="N1" s="108"/>
    </row>
    <row r="2" spans="1:15" ht="15.75">
      <c r="B2" s="10"/>
      <c r="C2" s="10"/>
      <c r="D2" s="10"/>
      <c r="E2" s="10"/>
      <c r="F2" s="10"/>
      <c r="H2" s="20" t="s">
        <v>29</v>
      </c>
      <c r="M2" s="62"/>
      <c r="N2" s="108"/>
    </row>
    <row r="3" spans="1:15" ht="15.75">
      <c r="A3" s="11"/>
      <c r="B3" s="12"/>
      <c r="C3" s="13"/>
      <c r="D3" s="13"/>
      <c r="E3" s="13"/>
      <c r="F3" s="13"/>
      <c r="G3" s="13"/>
      <c r="H3" s="10"/>
      <c r="M3" s="62"/>
      <c r="N3" s="108"/>
    </row>
    <row r="4" spans="1:15" ht="94.5" customHeight="1">
      <c r="A4" s="235" t="s">
        <v>50</v>
      </c>
      <c r="B4" s="235"/>
      <c r="C4" s="235"/>
      <c r="D4" s="235"/>
      <c r="E4" s="235"/>
      <c r="F4" s="235"/>
      <c r="G4" s="235"/>
      <c r="H4" s="235"/>
      <c r="I4" s="235"/>
      <c r="J4" s="235"/>
      <c r="M4" s="62"/>
      <c r="N4" s="108"/>
    </row>
    <row r="5" spans="1:15" ht="17.25" customHeight="1">
      <c r="A5" s="240" t="s">
        <v>30</v>
      </c>
      <c r="B5" s="190" t="s">
        <v>144</v>
      </c>
      <c r="C5" s="188" t="s">
        <v>5</v>
      </c>
      <c r="D5" s="202" t="s">
        <v>6</v>
      </c>
      <c r="E5" s="203"/>
      <c r="F5" s="203"/>
      <c r="G5" s="203"/>
      <c r="H5" s="203"/>
      <c r="I5" s="203"/>
      <c r="J5" s="203"/>
      <c r="K5" s="203"/>
      <c r="L5" s="203"/>
      <c r="M5" s="110"/>
      <c r="N5" s="109"/>
      <c r="O5" s="24"/>
    </row>
    <row r="6" spans="1:15" ht="33.75" customHeight="1">
      <c r="A6" s="240"/>
      <c r="B6" s="190"/>
      <c r="C6" s="188"/>
      <c r="D6" s="236" t="s">
        <v>3</v>
      </c>
      <c r="E6" s="202" t="s">
        <v>7</v>
      </c>
      <c r="F6" s="203"/>
      <c r="G6" s="203"/>
      <c r="H6" s="203"/>
      <c r="I6" s="203"/>
      <c r="J6" s="203"/>
      <c r="K6" s="203"/>
      <c r="L6" s="203"/>
      <c r="M6" s="203"/>
      <c r="N6" s="204"/>
      <c r="O6" s="24"/>
    </row>
    <row r="7" spans="1:15" ht="51.75" customHeight="1">
      <c r="A7" s="240"/>
      <c r="B7" s="190"/>
      <c r="C7" s="188"/>
      <c r="D7" s="236"/>
      <c r="E7" s="98">
        <v>2014</v>
      </c>
      <c r="F7" s="98">
        <v>2015</v>
      </c>
      <c r="G7" s="98">
        <v>2016</v>
      </c>
      <c r="H7" s="98">
        <v>2017</v>
      </c>
      <c r="I7" s="98">
        <v>2018</v>
      </c>
      <c r="J7" s="98">
        <v>2019</v>
      </c>
      <c r="K7" s="99">
        <v>2020</v>
      </c>
      <c r="L7" s="98">
        <v>2021</v>
      </c>
      <c r="M7" s="111">
        <v>2022</v>
      </c>
      <c r="N7" s="111">
        <v>2023</v>
      </c>
      <c r="O7" s="122">
        <v>2024</v>
      </c>
    </row>
    <row r="8" spans="1:15" ht="15.75">
      <c r="A8" s="23">
        <v>1</v>
      </c>
      <c r="B8" s="23">
        <v>2</v>
      </c>
      <c r="C8" s="23">
        <v>3</v>
      </c>
      <c r="D8" s="89">
        <v>4</v>
      </c>
      <c r="E8" s="89">
        <v>5</v>
      </c>
      <c r="F8" s="89">
        <v>6</v>
      </c>
      <c r="G8" s="89">
        <v>7</v>
      </c>
      <c r="H8" s="89">
        <v>8</v>
      </c>
      <c r="I8" s="46">
        <v>9</v>
      </c>
      <c r="J8" s="46">
        <v>10</v>
      </c>
      <c r="K8" s="100">
        <v>11</v>
      </c>
      <c r="L8" s="46">
        <v>12</v>
      </c>
      <c r="M8" s="46">
        <v>13</v>
      </c>
      <c r="N8" s="111">
        <v>14</v>
      </c>
      <c r="O8" s="24">
        <v>15</v>
      </c>
    </row>
    <row r="9" spans="1:15" ht="59.25" customHeight="1">
      <c r="A9" s="182" t="s">
        <v>96</v>
      </c>
      <c r="B9" s="221" t="s">
        <v>84</v>
      </c>
      <c r="C9" s="54" t="s">
        <v>4</v>
      </c>
      <c r="D9" s="87">
        <f>D15+D45+D63+D134</f>
        <v>55475.1</v>
      </c>
      <c r="E9" s="87">
        <f>E15+E45+E63+E134</f>
        <v>5094.3999999999996</v>
      </c>
      <c r="F9" s="87">
        <f t="shared" ref="F9:O9" si="0">F15+F45+F63+F134</f>
        <v>5007.3</v>
      </c>
      <c r="G9" s="87">
        <f t="shared" si="0"/>
        <v>3969.3000000000006</v>
      </c>
      <c r="H9" s="87">
        <f t="shared" si="0"/>
        <v>10992.699999999999</v>
      </c>
      <c r="I9" s="87">
        <f t="shared" si="0"/>
        <v>6464.7000000000007</v>
      </c>
      <c r="J9" s="87">
        <f t="shared" si="0"/>
        <v>8389.9</v>
      </c>
      <c r="K9" s="87">
        <f t="shared" si="0"/>
        <v>9933.5999999999985</v>
      </c>
      <c r="L9" s="87">
        <f t="shared" si="0"/>
        <v>6866.8</v>
      </c>
      <c r="M9" s="87">
        <f t="shared" si="0"/>
        <v>14149.300000000001</v>
      </c>
      <c r="N9" s="87">
        <f t="shared" si="0"/>
        <v>2335.6999999999998</v>
      </c>
      <c r="O9" s="87">
        <f t="shared" si="0"/>
        <v>2454</v>
      </c>
    </row>
    <row r="10" spans="1:15" ht="31.5">
      <c r="A10" s="183"/>
      <c r="B10" s="222"/>
      <c r="C10" s="55" t="s">
        <v>8</v>
      </c>
      <c r="D10" s="87">
        <f t="shared" ref="D10:O10" si="1">D16+D37+D46+D64</f>
        <v>595.20000000000005</v>
      </c>
      <c r="E10" s="87">
        <f t="shared" si="1"/>
        <v>58.6</v>
      </c>
      <c r="F10" s="87">
        <f t="shared" si="1"/>
        <v>66.7</v>
      </c>
      <c r="G10" s="87">
        <f t="shared" si="1"/>
        <v>68.900000000000006</v>
      </c>
      <c r="H10" s="87">
        <f t="shared" si="1"/>
        <v>68.3</v>
      </c>
      <c r="I10" s="87">
        <f t="shared" si="1"/>
        <v>75.3</v>
      </c>
      <c r="J10" s="87">
        <f t="shared" si="1"/>
        <v>78.8</v>
      </c>
      <c r="K10" s="101">
        <f t="shared" si="1"/>
        <v>88</v>
      </c>
      <c r="L10" s="87">
        <f t="shared" si="1"/>
        <v>90.6</v>
      </c>
      <c r="M10" s="87">
        <f t="shared" si="1"/>
        <v>93.5</v>
      </c>
      <c r="N10" s="87">
        <f t="shared" si="1"/>
        <v>96.6</v>
      </c>
      <c r="O10" s="87">
        <f t="shared" si="1"/>
        <v>99.9</v>
      </c>
    </row>
    <row r="11" spans="1:15" ht="19.5" hidden="1" customHeight="1">
      <c r="A11" s="183"/>
      <c r="B11" s="222"/>
      <c r="C11" s="56" t="s">
        <v>9</v>
      </c>
      <c r="D11" s="87">
        <f t="shared" ref="D11:K12" si="2">D17+D38+D47+D65</f>
        <v>0</v>
      </c>
      <c r="E11" s="87">
        <f t="shared" si="2"/>
        <v>0</v>
      </c>
      <c r="F11" s="87">
        <f t="shared" si="2"/>
        <v>0</v>
      </c>
      <c r="G11" s="87">
        <f t="shared" si="2"/>
        <v>0</v>
      </c>
      <c r="H11" s="87">
        <f t="shared" si="2"/>
        <v>0</v>
      </c>
      <c r="I11" s="87">
        <f t="shared" si="2"/>
        <v>0</v>
      </c>
      <c r="J11" s="87">
        <f t="shared" si="2"/>
        <v>0</v>
      </c>
      <c r="K11" s="101">
        <f t="shared" si="2"/>
        <v>0</v>
      </c>
      <c r="L11" s="112">
        <f t="shared" ref="L11:L72" si="3">SUM(D11:K11)</f>
        <v>0</v>
      </c>
      <c r="M11" s="92"/>
      <c r="N11" s="92"/>
    </row>
    <row r="12" spans="1:15" ht="25.5" customHeight="1">
      <c r="A12" s="183"/>
      <c r="B12" s="222"/>
      <c r="C12" s="56" t="s">
        <v>81</v>
      </c>
      <c r="D12" s="87">
        <f t="shared" si="2"/>
        <v>21551.600000000002</v>
      </c>
      <c r="E12" s="87">
        <f t="shared" si="2"/>
        <v>1723.3</v>
      </c>
      <c r="F12" s="87">
        <f t="shared" si="2"/>
        <v>1143.8</v>
      </c>
      <c r="G12" s="87">
        <f t="shared" si="2"/>
        <v>528.70000000000005</v>
      </c>
      <c r="H12" s="87">
        <f t="shared" si="2"/>
        <v>7513.4</v>
      </c>
      <c r="I12" s="87">
        <f t="shared" si="2"/>
        <v>2194.5</v>
      </c>
      <c r="J12" s="87">
        <f t="shared" si="2"/>
        <v>3530.2</v>
      </c>
      <c r="K12" s="101">
        <f t="shared" si="2"/>
        <v>4917.7</v>
      </c>
      <c r="L12" s="87">
        <f>L18+L39+L48+L66</f>
        <v>266.60000000000002</v>
      </c>
      <c r="M12" s="92"/>
      <c r="N12" s="92"/>
      <c r="O12" s="92"/>
    </row>
    <row r="13" spans="1:15" ht="31.5">
      <c r="A13" s="183"/>
      <c r="B13" s="222"/>
      <c r="C13" s="56" t="s">
        <v>74</v>
      </c>
      <c r="D13" s="87">
        <f>D19+D49+D67+D139</f>
        <v>33328.299999999996</v>
      </c>
      <c r="E13" s="87">
        <f t="shared" ref="E13:O13" si="4">E19+E49+E67+E139</f>
        <v>3312.5</v>
      </c>
      <c r="F13" s="87">
        <f t="shared" si="4"/>
        <v>3796.8</v>
      </c>
      <c r="G13" s="87">
        <f t="shared" si="4"/>
        <v>3371.7000000000003</v>
      </c>
      <c r="H13" s="87">
        <f t="shared" si="4"/>
        <v>3411</v>
      </c>
      <c r="I13" s="87">
        <f t="shared" si="4"/>
        <v>4194.9000000000005</v>
      </c>
      <c r="J13" s="87">
        <f t="shared" si="4"/>
        <v>4780.8999999999996</v>
      </c>
      <c r="K13" s="87">
        <f t="shared" si="4"/>
        <v>4770.8999999999996</v>
      </c>
      <c r="L13" s="87">
        <f t="shared" si="4"/>
        <v>4813.5</v>
      </c>
      <c r="M13" s="87">
        <f t="shared" si="4"/>
        <v>4692.8</v>
      </c>
      <c r="N13" s="87">
        <f t="shared" si="4"/>
        <v>2239.1000000000004</v>
      </c>
      <c r="O13" s="87">
        <f t="shared" si="4"/>
        <v>2354.1</v>
      </c>
    </row>
    <row r="14" spans="1:15" ht="78.75">
      <c r="A14" s="184"/>
      <c r="B14" s="223"/>
      <c r="C14" s="56" t="s">
        <v>82</v>
      </c>
      <c r="D14" s="87">
        <f t="shared" ref="D14:K14" si="5">D20+D40+D50+D68</f>
        <v>0</v>
      </c>
      <c r="E14" s="87">
        <f t="shared" si="5"/>
        <v>0</v>
      </c>
      <c r="F14" s="87">
        <f t="shared" si="5"/>
        <v>0</v>
      </c>
      <c r="G14" s="87">
        <f t="shared" si="5"/>
        <v>0</v>
      </c>
      <c r="H14" s="87">
        <f t="shared" si="5"/>
        <v>0</v>
      </c>
      <c r="I14" s="87">
        <f t="shared" si="5"/>
        <v>0</v>
      </c>
      <c r="J14" s="87">
        <f t="shared" si="5"/>
        <v>0</v>
      </c>
      <c r="K14" s="101">
        <f t="shared" si="5"/>
        <v>167</v>
      </c>
      <c r="L14" s="112">
        <f t="shared" si="3"/>
        <v>167</v>
      </c>
      <c r="M14" s="92"/>
      <c r="N14" s="92"/>
      <c r="O14" s="92"/>
    </row>
    <row r="15" spans="1:15" ht="27.75" customHeight="1">
      <c r="A15" s="237" t="s">
        <v>13</v>
      </c>
      <c r="B15" s="237" t="s">
        <v>97</v>
      </c>
      <c r="C15" s="54" t="s">
        <v>4</v>
      </c>
      <c r="D15" s="87">
        <f>D22+D28</f>
        <v>22069.1</v>
      </c>
      <c r="E15" s="87">
        <f t="shared" ref="E15:N15" si="6">E22+E28</f>
        <v>1898.1</v>
      </c>
      <c r="F15" s="87">
        <f t="shared" si="6"/>
        <v>2350</v>
      </c>
      <c r="G15" s="87">
        <f t="shared" si="6"/>
        <v>2285.7000000000003</v>
      </c>
      <c r="H15" s="87">
        <f t="shared" si="6"/>
        <v>2129.1000000000004</v>
      </c>
      <c r="I15" s="87">
        <f t="shared" si="6"/>
        <v>2920.7000000000003</v>
      </c>
      <c r="J15" s="87">
        <f t="shared" si="6"/>
        <v>3291</v>
      </c>
      <c r="K15" s="101">
        <f t="shared" si="6"/>
        <v>3556.6</v>
      </c>
      <c r="L15" s="87">
        <f t="shared" si="6"/>
        <v>3637.9</v>
      </c>
      <c r="M15" s="87">
        <f t="shared" si="6"/>
        <v>3640.2000000000003</v>
      </c>
      <c r="N15" s="87">
        <f t="shared" si="6"/>
        <v>1912.7</v>
      </c>
      <c r="O15" s="87">
        <f t="shared" ref="O15" si="7">O22+O28</f>
        <v>2354</v>
      </c>
    </row>
    <row r="16" spans="1:15" ht="31.5">
      <c r="A16" s="238"/>
      <c r="B16" s="238"/>
      <c r="C16" s="55" t="s">
        <v>8</v>
      </c>
      <c r="D16" s="87">
        <f t="shared" ref="D16:N16" si="8">D23+D29</f>
        <v>595.20000000000005</v>
      </c>
      <c r="E16" s="87">
        <f t="shared" si="8"/>
        <v>58.6</v>
      </c>
      <c r="F16" s="87">
        <f t="shared" si="8"/>
        <v>66.7</v>
      </c>
      <c r="G16" s="87">
        <f t="shared" si="8"/>
        <v>68.900000000000006</v>
      </c>
      <c r="H16" s="87">
        <f t="shared" si="8"/>
        <v>68.3</v>
      </c>
      <c r="I16" s="87">
        <f t="shared" si="8"/>
        <v>75.3</v>
      </c>
      <c r="J16" s="87">
        <f t="shared" si="8"/>
        <v>78.8</v>
      </c>
      <c r="K16" s="101">
        <f t="shared" si="8"/>
        <v>88</v>
      </c>
      <c r="L16" s="87">
        <f t="shared" si="8"/>
        <v>90.6</v>
      </c>
      <c r="M16" s="87">
        <f t="shared" si="8"/>
        <v>93.5</v>
      </c>
      <c r="N16" s="87">
        <f t="shared" si="8"/>
        <v>96.6</v>
      </c>
      <c r="O16" s="24">
        <f>O29</f>
        <v>99.9</v>
      </c>
    </row>
    <row r="17" spans="1:15" ht="22.5" hidden="1" customHeight="1">
      <c r="A17" s="238"/>
      <c r="B17" s="238"/>
      <c r="C17" s="56" t="s">
        <v>9</v>
      </c>
      <c r="D17" s="87">
        <f t="shared" ref="D17:K17" si="9">D24+D30</f>
        <v>0</v>
      </c>
      <c r="E17" s="87">
        <f t="shared" si="9"/>
        <v>0</v>
      </c>
      <c r="F17" s="87">
        <f t="shared" si="9"/>
        <v>0</v>
      </c>
      <c r="G17" s="87">
        <f t="shared" si="9"/>
        <v>0</v>
      </c>
      <c r="H17" s="87">
        <f t="shared" si="9"/>
        <v>0</v>
      </c>
      <c r="I17" s="87">
        <f t="shared" si="9"/>
        <v>0</v>
      </c>
      <c r="J17" s="87">
        <f t="shared" si="9"/>
        <v>0</v>
      </c>
      <c r="K17" s="101">
        <f t="shared" si="9"/>
        <v>0</v>
      </c>
      <c r="L17" s="112">
        <f t="shared" si="3"/>
        <v>0</v>
      </c>
      <c r="M17" s="92"/>
      <c r="N17" s="92"/>
    </row>
    <row r="18" spans="1:15" ht="22.5" hidden="1" customHeight="1">
      <c r="A18" s="238"/>
      <c r="B18" s="238"/>
      <c r="C18" s="56" t="s">
        <v>81</v>
      </c>
      <c r="D18" s="87">
        <f t="shared" ref="D18:K18" si="10">D25+D31</f>
        <v>0</v>
      </c>
      <c r="E18" s="87">
        <f t="shared" si="10"/>
        <v>0</v>
      </c>
      <c r="F18" s="87">
        <f t="shared" si="10"/>
        <v>0</v>
      </c>
      <c r="G18" s="87">
        <f t="shared" si="10"/>
        <v>0</v>
      </c>
      <c r="H18" s="87">
        <f t="shared" si="10"/>
        <v>0</v>
      </c>
      <c r="I18" s="87">
        <f t="shared" si="10"/>
        <v>0</v>
      </c>
      <c r="J18" s="87">
        <f t="shared" si="10"/>
        <v>0</v>
      </c>
      <c r="K18" s="101">
        <f t="shared" si="10"/>
        <v>0</v>
      </c>
      <c r="L18" s="112">
        <f t="shared" si="3"/>
        <v>0</v>
      </c>
      <c r="M18" s="92"/>
      <c r="N18" s="92"/>
    </row>
    <row r="19" spans="1:15" ht="27.75" customHeight="1">
      <c r="A19" s="238"/>
      <c r="B19" s="238"/>
      <c r="C19" s="56" t="s">
        <v>74</v>
      </c>
      <c r="D19" s="87">
        <f t="shared" ref="D19:N19" si="11">D26+D32</f>
        <v>21473.899999999998</v>
      </c>
      <c r="E19" s="87">
        <f t="shared" si="11"/>
        <v>1839.5</v>
      </c>
      <c r="F19" s="87">
        <f t="shared" si="11"/>
        <v>2283.3000000000002</v>
      </c>
      <c r="G19" s="87">
        <f t="shared" si="11"/>
        <v>2216.8000000000002</v>
      </c>
      <c r="H19" s="87">
        <f t="shared" si="11"/>
        <v>2060.8000000000002</v>
      </c>
      <c r="I19" s="87">
        <f t="shared" si="11"/>
        <v>2845.4</v>
      </c>
      <c r="J19" s="87">
        <f t="shared" si="11"/>
        <v>3212.2</v>
      </c>
      <c r="K19" s="101">
        <f t="shared" si="11"/>
        <v>3468.6</v>
      </c>
      <c r="L19" s="87">
        <f t="shared" si="11"/>
        <v>3547.3</v>
      </c>
      <c r="M19" s="87">
        <f t="shared" si="11"/>
        <v>3546.7000000000003</v>
      </c>
      <c r="N19" s="87">
        <f t="shared" si="11"/>
        <v>1816.1000000000001</v>
      </c>
      <c r="O19" s="24">
        <f>O32</f>
        <v>2254.1</v>
      </c>
    </row>
    <row r="20" spans="1:15" ht="46.5" customHeight="1">
      <c r="A20" s="239"/>
      <c r="B20" s="239"/>
      <c r="C20" s="56" t="s">
        <v>82</v>
      </c>
      <c r="D20" s="87">
        <f t="shared" ref="D20:K20" si="12">D27+D33</f>
        <v>0</v>
      </c>
      <c r="E20" s="87">
        <f t="shared" si="12"/>
        <v>0</v>
      </c>
      <c r="F20" s="87">
        <f t="shared" si="12"/>
        <v>0</v>
      </c>
      <c r="G20" s="87">
        <f t="shared" si="12"/>
        <v>0</v>
      </c>
      <c r="H20" s="87">
        <f t="shared" si="12"/>
        <v>0</v>
      </c>
      <c r="I20" s="87">
        <f t="shared" si="12"/>
        <v>0</v>
      </c>
      <c r="J20" s="87">
        <f t="shared" si="12"/>
        <v>0</v>
      </c>
      <c r="K20" s="101">
        <f t="shared" si="12"/>
        <v>0</v>
      </c>
      <c r="L20" s="112">
        <f t="shared" si="3"/>
        <v>0</v>
      </c>
      <c r="M20" s="92"/>
      <c r="N20" s="92"/>
    </row>
    <row r="21" spans="1:15" ht="14.25" customHeight="1">
      <c r="A21" s="64"/>
      <c r="B21" s="64"/>
      <c r="C21" s="56"/>
      <c r="D21" s="89"/>
      <c r="E21" s="89"/>
      <c r="F21" s="89"/>
      <c r="G21" s="89"/>
      <c r="H21" s="89"/>
      <c r="I21" s="46"/>
      <c r="J21" s="46"/>
      <c r="K21" s="100"/>
      <c r="L21" s="112">
        <f t="shared" si="3"/>
        <v>0</v>
      </c>
      <c r="M21" s="92"/>
      <c r="N21" s="92"/>
    </row>
    <row r="22" spans="1:15" ht="16.5" customHeight="1">
      <c r="A22" s="185" t="s">
        <v>91</v>
      </c>
      <c r="B22" s="185" t="s">
        <v>129</v>
      </c>
      <c r="C22" s="54" t="s">
        <v>4</v>
      </c>
      <c r="D22" s="88">
        <f t="shared" ref="D22:K22" si="13">SUM(D23:D27)</f>
        <v>0</v>
      </c>
      <c r="E22" s="88">
        <f t="shared" si="13"/>
        <v>0</v>
      </c>
      <c r="F22" s="88">
        <f t="shared" si="13"/>
        <v>0</v>
      </c>
      <c r="G22" s="88">
        <f t="shared" si="13"/>
        <v>0</v>
      </c>
      <c r="H22" s="88">
        <f t="shared" si="13"/>
        <v>0</v>
      </c>
      <c r="I22" s="88">
        <f t="shared" si="13"/>
        <v>0</v>
      </c>
      <c r="J22" s="88">
        <f t="shared" si="13"/>
        <v>0</v>
      </c>
      <c r="K22" s="102">
        <f t="shared" si="13"/>
        <v>0</v>
      </c>
      <c r="L22" s="112">
        <f t="shared" si="3"/>
        <v>0</v>
      </c>
      <c r="M22" s="92"/>
      <c r="N22" s="92"/>
    </row>
    <row r="23" spans="1:15" ht="19.5" customHeight="1">
      <c r="A23" s="192"/>
      <c r="B23" s="192"/>
      <c r="C23" s="55" t="s">
        <v>8</v>
      </c>
      <c r="D23" s="89"/>
      <c r="E23" s="89"/>
      <c r="F23" s="89"/>
      <c r="G23" s="89"/>
      <c r="H23" s="89"/>
      <c r="I23" s="46"/>
      <c r="J23" s="46"/>
      <c r="K23" s="100"/>
      <c r="L23" s="112">
        <f t="shared" si="3"/>
        <v>0</v>
      </c>
      <c r="M23" s="92"/>
      <c r="N23" s="92"/>
    </row>
    <row r="24" spans="1:15" ht="18.75" customHeight="1">
      <c r="A24" s="192"/>
      <c r="B24" s="192"/>
      <c r="C24" s="56" t="s">
        <v>9</v>
      </c>
      <c r="D24" s="89"/>
      <c r="E24" s="89"/>
      <c r="F24" s="89"/>
      <c r="G24" s="89"/>
      <c r="H24" s="89"/>
      <c r="I24" s="46"/>
      <c r="J24" s="46"/>
      <c r="K24" s="100"/>
      <c r="L24" s="112">
        <f t="shared" si="3"/>
        <v>0</v>
      </c>
      <c r="M24" s="92"/>
      <c r="N24" s="92"/>
    </row>
    <row r="25" spans="1:15" ht="18.75" customHeight="1">
      <c r="A25" s="192"/>
      <c r="B25" s="192"/>
      <c r="C25" s="56" t="s">
        <v>81</v>
      </c>
      <c r="D25" s="89"/>
      <c r="E25" s="89"/>
      <c r="F25" s="89"/>
      <c r="G25" s="89"/>
      <c r="H25" s="89"/>
      <c r="I25" s="46"/>
      <c r="J25" s="46"/>
      <c r="K25" s="100"/>
      <c r="L25" s="112">
        <f t="shared" si="3"/>
        <v>0</v>
      </c>
      <c r="M25" s="92"/>
      <c r="N25" s="92"/>
    </row>
    <row r="26" spans="1:15" ht="14.25" customHeight="1">
      <c r="A26" s="192"/>
      <c r="B26" s="192"/>
      <c r="C26" s="56" t="s">
        <v>74</v>
      </c>
      <c r="D26" s="89"/>
      <c r="E26" s="89"/>
      <c r="F26" s="89"/>
      <c r="G26" s="89"/>
      <c r="H26" s="89"/>
      <c r="I26" s="46"/>
      <c r="J26" s="46"/>
      <c r="K26" s="100"/>
      <c r="L26" s="112">
        <f t="shared" si="3"/>
        <v>0</v>
      </c>
      <c r="M26" s="92"/>
      <c r="N26" s="92"/>
    </row>
    <row r="27" spans="1:15" ht="15" customHeight="1">
      <c r="A27" s="193"/>
      <c r="B27" s="193"/>
      <c r="C27" s="56" t="s">
        <v>82</v>
      </c>
      <c r="D27" s="89"/>
      <c r="E27" s="89"/>
      <c r="F27" s="89"/>
      <c r="G27" s="89"/>
      <c r="H27" s="89"/>
      <c r="I27" s="46"/>
      <c r="J27" s="46"/>
      <c r="K27" s="100"/>
      <c r="L27" s="112">
        <f t="shared" si="3"/>
        <v>0</v>
      </c>
      <c r="M27" s="92"/>
      <c r="N27" s="92"/>
    </row>
    <row r="28" spans="1:15" ht="15.75" customHeight="1">
      <c r="A28" s="185" t="s">
        <v>92</v>
      </c>
      <c r="B28" s="185" t="s">
        <v>130</v>
      </c>
      <c r="C28" s="54" t="s">
        <v>4</v>
      </c>
      <c r="D28" s="88">
        <f t="shared" ref="D28:N28" si="14">SUM(D29:D33)</f>
        <v>22069.1</v>
      </c>
      <c r="E28" s="88">
        <f t="shared" si="14"/>
        <v>1898.1</v>
      </c>
      <c r="F28" s="88">
        <f t="shared" si="14"/>
        <v>2350</v>
      </c>
      <c r="G28" s="88">
        <f t="shared" si="14"/>
        <v>2285.7000000000003</v>
      </c>
      <c r="H28" s="88">
        <f t="shared" si="14"/>
        <v>2129.1000000000004</v>
      </c>
      <c r="I28" s="88">
        <f t="shared" si="14"/>
        <v>2920.7000000000003</v>
      </c>
      <c r="J28" s="88">
        <f t="shared" si="14"/>
        <v>3291</v>
      </c>
      <c r="K28" s="102">
        <f t="shared" si="14"/>
        <v>3556.6</v>
      </c>
      <c r="L28" s="88">
        <f t="shared" si="14"/>
        <v>3637.9</v>
      </c>
      <c r="M28" s="88">
        <f t="shared" si="14"/>
        <v>3640.2000000000003</v>
      </c>
      <c r="N28" s="88">
        <f t="shared" si="14"/>
        <v>1912.7</v>
      </c>
      <c r="O28" s="24">
        <f>O29+O32</f>
        <v>2354</v>
      </c>
    </row>
    <row r="29" spans="1:15" ht="31.5">
      <c r="A29" s="192"/>
      <c r="B29" s="192"/>
      <c r="C29" s="55" t="s">
        <v>8</v>
      </c>
      <c r="D29" s="89">
        <f>SUM(E29:L29)</f>
        <v>595.20000000000005</v>
      </c>
      <c r="E29" s="89">
        <v>58.6</v>
      </c>
      <c r="F29" s="89">
        <v>66.7</v>
      </c>
      <c r="G29" s="89">
        <v>68.900000000000006</v>
      </c>
      <c r="H29" s="89">
        <v>68.3</v>
      </c>
      <c r="I29" s="89">
        <v>75.3</v>
      </c>
      <c r="J29" s="89">
        <v>78.8</v>
      </c>
      <c r="K29" s="97">
        <v>88</v>
      </c>
      <c r="L29" s="89">
        <v>90.6</v>
      </c>
      <c r="M29" s="44">
        <v>93.5</v>
      </c>
      <c r="N29" s="44">
        <v>96.6</v>
      </c>
      <c r="O29" s="24">
        <v>99.9</v>
      </c>
    </row>
    <row r="30" spans="1:15" ht="29.25" hidden="1" customHeight="1">
      <c r="A30" s="192"/>
      <c r="B30" s="192"/>
      <c r="C30" s="56" t="s">
        <v>9</v>
      </c>
      <c r="D30" s="89"/>
      <c r="E30" s="89"/>
      <c r="F30" s="89"/>
      <c r="G30" s="89"/>
      <c r="H30" s="89"/>
      <c r="I30" s="89"/>
      <c r="J30" s="89"/>
      <c r="K30" s="97"/>
      <c r="L30" s="112">
        <f t="shared" si="3"/>
        <v>0</v>
      </c>
      <c r="M30" s="92"/>
      <c r="N30" s="92"/>
    </row>
    <row r="31" spans="1:15" ht="19.5" hidden="1" customHeight="1">
      <c r="A31" s="192"/>
      <c r="B31" s="192"/>
      <c r="C31" s="56" t="s">
        <v>81</v>
      </c>
      <c r="D31" s="89"/>
      <c r="E31" s="89"/>
      <c r="F31" s="89"/>
      <c r="G31" s="89"/>
      <c r="H31" s="89"/>
      <c r="I31" s="89"/>
      <c r="J31" s="89"/>
      <c r="K31" s="97"/>
      <c r="L31" s="112">
        <f t="shared" si="3"/>
        <v>0</v>
      </c>
      <c r="M31" s="92"/>
      <c r="N31" s="92"/>
    </row>
    <row r="32" spans="1:15" ht="29.25" customHeight="1">
      <c r="A32" s="192"/>
      <c r="B32" s="192"/>
      <c r="C32" s="56" t="s">
        <v>74</v>
      </c>
      <c r="D32" s="89">
        <f>SUM(E32:L32)</f>
        <v>21473.899999999998</v>
      </c>
      <c r="E32" s="89">
        <v>1839.5</v>
      </c>
      <c r="F32" s="89">
        <v>2283.3000000000002</v>
      </c>
      <c r="G32" s="89">
        <v>2216.8000000000002</v>
      </c>
      <c r="H32" s="89">
        <v>2060.8000000000002</v>
      </c>
      <c r="I32" s="89">
        <v>2845.4</v>
      </c>
      <c r="J32" s="89">
        <v>3212.2</v>
      </c>
      <c r="K32" s="97">
        <v>3468.6</v>
      </c>
      <c r="L32" s="89">
        <f>3510.9+36.4</f>
        <v>3547.3</v>
      </c>
      <c r="M32" s="89">
        <f>4084.8-538.1</f>
        <v>3546.7000000000003</v>
      </c>
      <c r="N32" s="89">
        <f>1871.7-55.6</f>
        <v>1816.1000000000001</v>
      </c>
      <c r="O32" s="24">
        <f>2082-172.1+344.2</f>
        <v>2254.1</v>
      </c>
    </row>
    <row r="33" spans="1:15" ht="78.75" hidden="1">
      <c r="A33" s="193"/>
      <c r="B33" s="193"/>
      <c r="C33" s="56" t="s">
        <v>82</v>
      </c>
      <c r="D33" s="89"/>
      <c r="E33" s="89"/>
      <c r="F33" s="89"/>
      <c r="G33" s="89"/>
      <c r="H33" s="89"/>
      <c r="I33" s="46"/>
      <c r="J33" s="46"/>
      <c r="K33" s="100"/>
      <c r="L33" s="112">
        <f t="shared" si="3"/>
        <v>0</v>
      </c>
      <c r="M33" s="92"/>
      <c r="N33" s="92"/>
    </row>
    <row r="34" spans="1:15" ht="31.5">
      <c r="A34" s="185" t="s">
        <v>149</v>
      </c>
      <c r="B34" s="185" t="s">
        <v>177</v>
      </c>
      <c r="C34" s="54" t="s">
        <v>4</v>
      </c>
      <c r="D34" s="88">
        <f t="shared" ref="D34" si="15">SUM(D35:D38)</f>
        <v>1594.1</v>
      </c>
      <c r="E34" s="88">
        <f t="shared" ref="E34:O34" si="16">SUM(E35:E36)</f>
        <v>86.5</v>
      </c>
      <c r="F34" s="88">
        <f t="shared" si="16"/>
        <v>22.8</v>
      </c>
      <c r="G34" s="88">
        <f t="shared" si="16"/>
        <v>384.7</v>
      </c>
      <c r="H34" s="88">
        <f t="shared" si="16"/>
        <v>189.8</v>
      </c>
      <c r="I34" s="88">
        <f t="shared" si="16"/>
        <v>196.6</v>
      </c>
      <c r="J34" s="88">
        <f t="shared" si="16"/>
        <v>208.7</v>
      </c>
      <c r="K34" s="102">
        <f t="shared" si="16"/>
        <v>224</v>
      </c>
      <c r="L34" s="88">
        <f t="shared" si="16"/>
        <v>281</v>
      </c>
      <c r="M34" s="88">
        <f t="shared" si="16"/>
        <v>0</v>
      </c>
      <c r="N34" s="88">
        <f t="shared" si="16"/>
        <v>0</v>
      </c>
      <c r="O34" s="88">
        <f t="shared" si="16"/>
        <v>0</v>
      </c>
    </row>
    <row r="35" spans="1:15" ht="31.5">
      <c r="A35" s="192"/>
      <c r="B35" s="192"/>
      <c r="C35" s="55" t="s">
        <v>8</v>
      </c>
      <c r="D35" s="121"/>
      <c r="E35" s="121"/>
      <c r="F35" s="121"/>
      <c r="G35" s="121"/>
      <c r="H35" s="121"/>
      <c r="I35" s="46"/>
      <c r="J35" s="46"/>
      <c r="K35" s="100"/>
      <c r="L35" s="123"/>
      <c r="M35" s="104"/>
      <c r="N35" s="92"/>
      <c r="O35" s="24"/>
    </row>
    <row r="36" spans="1:15" ht="111" customHeight="1">
      <c r="A36" s="193"/>
      <c r="B36" s="193"/>
      <c r="C36" s="56" t="s">
        <v>74</v>
      </c>
      <c r="D36" s="121">
        <f>SUM(E36:L36)</f>
        <v>1594.1</v>
      </c>
      <c r="E36" s="121">
        <v>86.5</v>
      </c>
      <c r="F36" s="121">
        <v>22.8</v>
      </c>
      <c r="G36" s="121">
        <v>384.7</v>
      </c>
      <c r="H36" s="121">
        <v>189.8</v>
      </c>
      <c r="I36" s="111">
        <v>196.6</v>
      </c>
      <c r="J36" s="111">
        <v>208.7</v>
      </c>
      <c r="K36" s="124">
        <v>224</v>
      </c>
      <c r="L36" s="125">
        <v>281</v>
      </c>
      <c r="M36" s="126">
        <v>0</v>
      </c>
      <c r="N36" s="127">
        <v>0</v>
      </c>
      <c r="O36" s="128">
        <v>0</v>
      </c>
    </row>
    <row r="37" spans="1:15" ht="31.5" hidden="1">
      <c r="A37" s="160"/>
      <c r="B37" s="160"/>
      <c r="C37" s="55" t="s">
        <v>8</v>
      </c>
      <c r="D37" s="87">
        <f t="shared" ref="D37:K37" si="17">D41</f>
        <v>0</v>
      </c>
      <c r="E37" s="87">
        <f t="shared" si="17"/>
        <v>0</v>
      </c>
      <c r="F37" s="87">
        <f t="shared" si="17"/>
        <v>0</v>
      </c>
      <c r="G37" s="87">
        <f t="shared" si="17"/>
        <v>0</v>
      </c>
      <c r="H37" s="87">
        <f t="shared" si="17"/>
        <v>0</v>
      </c>
      <c r="I37" s="87">
        <f t="shared" si="17"/>
        <v>0</v>
      </c>
      <c r="J37" s="87">
        <f t="shared" si="17"/>
        <v>0</v>
      </c>
      <c r="K37" s="101">
        <f t="shared" si="17"/>
        <v>0</v>
      </c>
      <c r="L37" s="112">
        <f t="shared" si="3"/>
        <v>0</v>
      </c>
      <c r="M37" s="92"/>
      <c r="N37" s="92"/>
    </row>
    <row r="38" spans="1:15" ht="28.5" hidden="1" customHeight="1">
      <c r="A38" s="160"/>
      <c r="B38" s="160"/>
      <c r="C38" s="56" t="s">
        <v>9</v>
      </c>
      <c r="D38" s="87">
        <f t="shared" ref="D38:K38" si="18">D42</f>
        <v>0</v>
      </c>
      <c r="E38" s="87">
        <f t="shared" si="18"/>
        <v>0</v>
      </c>
      <c r="F38" s="87">
        <f t="shared" si="18"/>
        <v>0</v>
      </c>
      <c r="G38" s="87">
        <f t="shared" si="18"/>
        <v>0</v>
      </c>
      <c r="H38" s="87">
        <f t="shared" si="18"/>
        <v>0</v>
      </c>
      <c r="I38" s="87">
        <f t="shared" si="18"/>
        <v>0</v>
      </c>
      <c r="J38" s="87">
        <f t="shared" si="18"/>
        <v>0</v>
      </c>
      <c r="K38" s="101">
        <f t="shared" si="18"/>
        <v>0</v>
      </c>
      <c r="L38" s="112">
        <f t="shared" si="3"/>
        <v>0</v>
      </c>
      <c r="M38" s="92"/>
      <c r="N38" s="92"/>
    </row>
    <row r="39" spans="1:15" ht="20.25" hidden="1" customHeight="1">
      <c r="A39" s="160"/>
      <c r="B39" s="160"/>
      <c r="C39" s="56" t="s">
        <v>81</v>
      </c>
      <c r="D39" s="87">
        <f t="shared" ref="D39:K39" si="19">D43</f>
        <v>0</v>
      </c>
      <c r="E39" s="87">
        <f t="shared" si="19"/>
        <v>0</v>
      </c>
      <c r="F39" s="87">
        <f t="shared" si="19"/>
        <v>0</v>
      </c>
      <c r="G39" s="87">
        <f t="shared" si="19"/>
        <v>0</v>
      </c>
      <c r="H39" s="87">
        <f t="shared" si="19"/>
        <v>0</v>
      </c>
      <c r="I39" s="87">
        <f t="shared" si="19"/>
        <v>0</v>
      </c>
      <c r="J39" s="87">
        <f t="shared" si="19"/>
        <v>0</v>
      </c>
      <c r="K39" s="101">
        <f t="shared" si="19"/>
        <v>0</v>
      </c>
      <c r="L39" s="112">
        <f t="shared" si="3"/>
        <v>0</v>
      </c>
      <c r="M39" s="92"/>
      <c r="N39" s="92"/>
    </row>
    <row r="40" spans="1:15" ht="78.75" hidden="1">
      <c r="A40" s="161"/>
      <c r="B40" s="161"/>
      <c r="C40" s="56" t="s">
        <v>82</v>
      </c>
      <c r="D40" s="87">
        <f t="shared" ref="D40:K40" si="20">D44</f>
        <v>0</v>
      </c>
      <c r="E40" s="87">
        <f t="shared" si="20"/>
        <v>0</v>
      </c>
      <c r="F40" s="87">
        <f t="shared" si="20"/>
        <v>0</v>
      </c>
      <c r="G40" s="87">
        <f t="shared" si="20"/>
        <v>0</v>
      </c>
      <c r="H40" s="87">
        <f t="shared" si="20"/>
        <v>0</v>
      </c>
      <c r="I40" s="87">
        <f t="shared" si="20"/>
        <v>0</v>
      </c>
      <c r="J40" s="87">
        <f t="shared" si="20"/>
        <v>0</v>
      </c>
      <c r="K40" s="101">
        <f t="shared" si="20"/>
        <v>0</v>
      </c>
      <c r="L40" s="112">
        <f t="shared" si="3"/>
        <v>0</v>
      </c>
      <c r="M40" s="92"/>
      <c r="N40" s="92"/>
    </row>
    <row r="41" spans="1:15" ht="31.5" hidden="1">
      <c r="A41" s="192"/>
      <c r="B41" s="192"/>
      <c r="C41" s="55" t="s">
        <v>8</v>
      </c>
      <c r="D41" s="89"/>
      <c r="E41" s="89"/>
      <c r="F41" s="89"/>
      <c r="G41" s="89"/>
      <c r="H41" s="89"/>
      <c r="I41" s="46"/>
      <c r="J41" s="46"/>
      <c r="K41" s="100"/>
      <c r="L41" s="112">
        <f t="shared" si="3"/>
        <v>0</v>
      </c>
      <c r="M41" s="92"/>
      <c r="N41" s="92"/>
    </row>
    <row r="42" spans="1:15" ht="25.5" hidden="1" customHeight="1">
      <c r="A42" s="192"/>
      <c r="B42" s="192"/>
      <c r="C42" s="56" t="s">
        <v>9</v>
      </c>
      <c r="D42" s="89"/>
      <c r="E42" s="89"/>
      <c r="F42" s="89"/>
      <c r="G42" s="89"/>
      <c r="H42" s="89"/>
      <c r="I42" s="46"/>
      <c r="J42" s="46"/>
      <c r="K42" s="100"/>
      <c r="L42" s="112">
        <f t="shared" si="3"/>
        <v>0</v>
      </c>
      <c r="M42" s="92"/>
      <c r="N42" s="92"/>
    </row>
    <row r="43" spans="1:15" ht="21" hidden="1" customHeight="1">
      <c r="A43" s="192"/>
      <c r="B43" s="192"/>
      <c r="C43" s="56" t="s">
        <v>81</v>
      </c>
      <c r="D43" s="89"/>
      <c r="E43" s="89"/>
      <c r="F43" s="89"/>
      <c r="G43" s="89"/>
      <c r="H43" s="89"/>
      <c r="I43" s="89"/>
      <c r="J43" s="89"/>
      <c r="K43" s="97"/>
      <c r="L43" s="112">
        <f t="shared" si="3"/>
        <v>0</v>
      </c>
      <c r="M43" s="92"/>
      <c r="N43" s="92"/>
    </row>
    <row r="44" spans="1:15" ht="60" hidden="1" customHeight="1">
      <c r="A44" s="193"/>
      <c r="B44" s="193"/>
      <c r="C44" s="56" t="s">
        <v>82</v>
      </c>
      <c r="D44" s="89"/>
      <c r="E44" s="89"/>
      <c r="F44" s="89"/>
      <c r="G44" s="89"/>
      <c r="H44" s="89"/>
      <c r="I44" s="46"/>
      <c r="J44" s="46"/>
      <c r="K44" s="100"/>
      <c r="L44" s="112">
        <f t="shared" si="3"/>
        <v>0</v>
      </c>
      <c r="M44" s="92"/>
      <c r="N44" s="92"/>
    </row>
    <row r="45" spans="1:15" ht="25.5" customHeight="1">
      <c r="A45" s="159" t="s">
        <v>150</v>
      </c>
      <c r="B45" s="159" t="s">
        <v>133</v>
      </c>
      <c r="C45" s="54" t="s">
        <v>4</v>
      </c>
      <c r="D45" s="88">
        <f>D52+D57</f>
        <v>21551.600000000002</v>
      </c>
      <c r="E45" s="88">
        <f t="shared" ref="E45:N45" si="21">E52+E57</f>
        <v>1723.3</v>
      </c>
      <c r="F45" s="88">
        <f t="shared" si="21"/>
        <v>1143.8</v>
      </c>
      <c r="G45" s="88">
        <f t="shared" si="21"/>
        <v>528.70000000000005</v>
      </c>
      <c r="H45" s="88">
        <f t="shared" si="21"/>
        <v>7513.4</v>
      </c>
      <c r="I45" s="88">
        <f t="shared" si="21"/>
        <v>2194.5</v>
      </c>
      <c r="J45" s="88">
        <f t="shared" si="21"/>
        <v>3530.2</v>
      </c>
      <c r="K45" s="102">
        <f t="shared" si="21"/>
        <v>4917.7</v>
      </c>
      <c r="L45" s="88">
        <f t="shared" si="21"/>
        <v>266.60000000000002</v>
      </c>
      <c r="M45" s="88">
        <f>M52+M57+M55+M62</f>
        <v>9360</v>
      </c>
      <c r="N45" s="88">
        <f t="shared" si="21"/>
        <v>0</v>
      </c>
      <c r="O45" s="24"/>
    </row>
    <row r="46" spans="1:15" ht="31.5" hidden="1">
      <c r="A46" s="160"/>
      <c r="B46" s="160"/>
      <c r="C46" s="55" t="s">
        <v>8</v>
      </c>
      <c r="D46" s="88">
        <f t="shared" ref="D46:K46" si="22">D53+D58</f>
        <v>0</v>
      </c>
      <c r="E46" s="88">
        <f t="shared" si="22"/>
        <v>0</v>
      </c>
      <c r="F46" s="88">
        <f t="shared" si="22"/>
        <v>0</v>
      </c>
      <c r="G46" s="88">
        <f t="shared" si="22"/>
        <v>0</v>
      </c>
      <c r="H46" s="88">
        <f t="shared" si="22"/>
        <v>0</v>
      </c>
      <c r="I46" s="88">
        <f t="shared" si="22"/>
        <v>0</v>
      </c>
      <c r="J46" s="88">
        <f t="shared" si="22"/>
        <v>0</v>
      </c>
      <c r="K46" s="102">
        <f t="shared" si="22"/>
        <v>0</v>
      </c>
      <c r="L46" s="112">
        <f t="shared" si="3"/>
        <v>0</v>
      </c>
      <c r="M46" s="92"/>
      <c r="N46" s="92"/>
    </row>
    <row r="47" spans="1:15" ht="20.25" hidden="1" customHeight="1">
      <c r="A47" s="160"/>
      <c r="B47" s="160"/>
      <c r="C47" s="56" t="s">
        <v>9</v>
      </c>
      <c r="D47" s="88">
        <f t="shared" ref="D47:K47" si="23">D54+D59</f>
        <v>0</v>
      </c>
      <c r="E47" s="88">
        <f t="shared" si="23"/>
        <v>0</v>
      </c>
      <c r="F47" s="88">
        <f t="shared" si="23"/>
        <v>0</v>
      </c>
      <c r="G47" s="88">
        <f t="shared" si="23"/>
        <v>0</v>
      </c>
      <c r="H47" s="88">
        <f t="shared" si="23"/>
        <v>0</v>
      </c>
      <c r="I47" s="88">
        <f t="shared" si="23"/>
        <v>0</v>
      </c>
      <c r="J47" s="88">
        <f t="shared" si="23"/>
        <v>0</v>
      </c>
      <c r="K47" s="102">
        <f t="shared" si="23"/>
        <v>0</v>
      </c>
      <c r="L47" s="112">
        <f t="shared" si="3"/>
        <v>0</v>
      </c>
      <c r="M47" s="92"/>
      <c r="N47" s="92"/>
    </row>
    <row r="48" spans="1:15" ht="24.75" customHeight="1">
      <c r="A48" s="160"/>
      <c r="B48" s="160"/>
      <c r="C48" s="56" t="s">
        <v>81</v>
      </c>
      <c r="D48" s="88">
        <f t="shared" ref="D48:N48" si="24">D55+D60</f>
        <v>21551.600000000002</v>
      </c>
      <c r="E48" s="88">
        <f t="shared" si="24"/>
        <v>1723.3</v>
      </c>
      <c r="F48" s="88">
        <f t="shared" si="24"/>
        <v>1143.8</v>
      </c>
      <c r="G48" s="88">
        <f t="shared" si="24"/>
        <v>528.70000000000005</v>
      </c>
      <c r="H48" s="88">
        <f t="shared" si="24"/>
        <v>7513.4</v>
      </c>
      <c r="I48" s="88">
        <f t="shared" si="24"/>
        <v>2194.5</v>
      </c>
      <c r="J48" s="88">
        <f t="shared" si="24"/>
        <v>3530.2</v>
      </c>
      <c r="K48" s="102">
        <f t="shared" si="24"/>
        <v>4917.7</v>
      </c>
      <c r="L48" s="88">
        <f t="shared" si="24"/>
        <v>266.60000000000002</v>
      </c>
      <c r="M48" s="88">
        <f>M52</f>
        <v>444.3</v>
      </c>
      <c r="N48" s="88">
        <f t="shared" si="24"/>
        <v>0</v>
      </c>
      <c r="O48" s="24"/>
    </row>
    <row r="49" spans="1:15" ht="20.25" hidden="1" customHeight="1">
      <c r="A49" s="160"/>
      <c r="B49" s="160"/>
      <c r="C49" s="56" t="s">
        <v>74</v>
      </c>
      <c r="D49" s="88">
        <f t="shared" ref="D49:K49" si="25">D56+D61</f>
        <v>0</v>
      </c>
      <c r="E49" s="88">
        <f t="shared" si="25"/>
        <v>0</v>
      </c>
      <c r="F49" s="88">
        <f t="shared" si="25"/>
        <v>0</v>
      </c>
      <c r="G49" s="88">
        <f t="shared" si="25"/>
        <v>0</v>
      </c>
      <c r="H49" s="88">
        <f t="shared" si="25"/>
        <v>0</v>
      </c>
      <c r="I49" s="88">
        <f t="shared" si="25"/>
        <v>0</v>
      </c>
      <c r="J49" s="88">
        <f t="shared" si="25"/>
        <v>0</v>
      </c>
      <c r="K49" s="102">
        <f t="shared" si="25"/>
        <v>0</v>
      </c>
      <c r="L49" s="112">
        <f t="shared" si="3"/>
        <v>0</v>
      </c>
      <c r="M49" s="92"/>
      <c r="N49" s="92"/>
    </row>
    <row r="50" spans="1:15" ht="78.75" hidden="1">
      <c r="A50" s="161"/>
      <c r="B50" s="161"/>
      <c r="C50" s="56" t="s">
        <v>82</v>
      </c>
      <c r="D50" s="88">
        <f t="shared" ref="D50:K50" si="26">D57+D62</f>
        <v>0</v>
      </c>
      <c r="E50" s="88">
        <f t="shared" si="26"/>
        <v>0</v>
      </c>
      <c r="F50" s="88">
        <f t="shared" si="26"/>
        <v>0</v>
      </c>
      <c r="G50" s="88">
        <f t="shared" si="26"/>
        <v>0</v>
      </c>
      <c r="H50" s="88">
        <f t="shared" si="26"/>
        <v>0</v>
      </c>
      <c r="I50" s="88">
        <f t="shared" si="26"/>
        <v>0</v>
      </c>
      <c r="J50" s="88">
        <f t="shared" si="26"/>
        <v>0</v>
      </c>
      <c r="K50" s="102">
        <f t="shared" si="26"/>
        <v>0</v>
      </c>
      <c r="L50" s="112">
        <f t="shared" si="3"/>
        <v>0</v>
      </c>
      <c r="M50" s="92"/>
      <c r="N50" s="92"/>
    </row>
    <row r="51" spans="1:15" ht="15.75" hidden="1">
      <c r="A51" s="22" t="s">
        <v>2</v>
      </c>
      <c r="B51" s="9"/>
      <c r="C51" s="21"/>
      <c r="D51" s="90"/>
      <c r="E51" s="90"/>
      <c r="F51" s="90"/>
      <c r="G51" s="90"/>
      <c r="H51" s="90"/>
      <c r="I51" s="113"/>
      <c r="J51" s="113"/>
      <c r="K51" s="104"/>
      <c r="L51" s="112">
        <f t="shared" si="3"/>
        <v>0</v>
      </c>
      <c r="M51" s="92"/>
      <c r="N51" s="92"/>
    </row>
    <row r="52" spans="1:15" ht="21" customHeight="1">
      <c r="A52" s="230" t="s">
        <v>98</v>
      </c>
      <c r="B52" s="230" t="s">
        <v>134</v>
      </c>
      <c r="C52" s="54" t="s">
        <v>0</v>
      </c>
      <c r="D52" s="88">
        <f t="shared" ref="D52:N52" si="27">SUM(D53:D57)</f>
        <v>21551.600000000002</v>
      </c>
      <c r="E52" s="88">
        <f t="shared" si="27"/>
        <v>1723.3</v>
      </c>
      <c r="F52" s="88">
        <f t="shared" si="27"/>
        <v>1143.8</v>
      </c>
      <c r="G52" s="88">
        <f t="shared" si="27"/>
        <v>528.70000000000005</v>
      </c>
      <c r="H52" s="88">
        <f t="shared" si="27"/>
        <v>7513.4</v>
      </c>
      <c r="I52" s="88">
        <f t="shared" si="27"/>
        <v>2194.5</v>
      </c>
      <c r="J52" s="88">
        <f t="shared" si="27"/>
        <v>3530.2</v>
      </c>
      <c r="K52" s="102">
        <f t="shared" si="27"/>
        <v>4917.7</v>
      </c>
      <c r="L52" s="88">
        <f t="shared" si="27"/>
        <v>266.60000000000002</v>
      </c>
      <c r="M52" s="88">
        <v>444.3</v>
      </c>
      <c r="N52" s="88">
        <f t="shared" si="27"/>
        <v>0</v>
      </c>
      <c r="O52" s="24"/>
    </row>
    <row r="53" spans="1:15" ht="31.5" hidden="1">
      <c r="A53" s="230"/>
      <c r="B53" s="230"/>
      <c r="C53" s="55" t="s">
        <v>8</v>
      </c>
      <c r="D53" s="114"/>
      <c r="E53" s="90"/>
      <c r="F53" s="90"/>
      <c r="G53" s="90"/>
      <c r="H53" s="90"/>
      <c r="I53" s="113"/>
      <c r="J53" s="113"/>
      <c r="K53" s="104"/>
      <c r="L53" s="112">
        <f t="shared" si="3"/>
        <v>0</v>
      </c>
      <c r="M53" s="92"/>
      <c r="N53" s="92"/>
    </row>
    <row r="54" spans="1:15" ht="21.75" hidden="1" customHeight="1">
      <c r="A54" s="230"/>
      <c r="B54" s="230"/>
      <c r="C54" s="56" t="s">
        <v>9</v>
      </c>
      <c r="D54" s="90"/>
      <c r="E54" s="90"/>
      <c r="F54" s="90"/>
      <c r="G54" s="90"/>
      <c r="H54" s="90"/>
      <c r="I54" s="90"/>
      <c r="J54" s="90"/>
      <c r="K54" s="104"/>
      <c r="L54" s="112">
        <f t="shared" si="3"/>
        <v>0</v>
      </c>
      <c r="M54" s="92"/>
      <c r="N54" s="92"/>
    </row>
    <row r="55" spans="1:15" ht="41.25" customHeight="1">
      <c r="A55" s="230"/>
      <c r="B55" s="230"/>
      <c r="C55" s="56" t="s">
        <v>10</v>
      </c>
      <c r="D55" s="90">
        <f>SUM(E55:K55)</f>
        <v>21551.600000000002</v>
      </c>
      <c r="E55" s="90">
        <v>1723.3</v>
      </c>
      <c r="F55" s="90">
        <v>1143.8</v>
      </c>
      <c r="G55" s="90">
        <v>528.70000000000005</v>
      </c>
      <c r="H55" s="90">
        <v>7513.4</v>
      </c>
      <c r="I55" s="90">
        <v>2194.5</v>
      </c>
      <c r="J55" s="90">
        <v>3530.2</v>
      </c>
      <c r="K55" s="103">
        <v>4917.7</v>
      </c>
      <c r="L55" s="90">
        <v>266.60000000000002</v>
      </c>
      <c r="M55" s="90">
        <v>8.9</v>
      </c>
      <c r="N55" s="90">
        <v>0</v>
      </c>
      <c r="O55" s="24"/>
    </row>
    <row r="56" spans="1:15" ht="78.75" hidden="1">
      <c r="A56" s="230"/>
      <c r="B56" s="230"/>
      <c r="C56" s="56" t="s">
        <v>82</v>
      </c>
      <c r="D56" s="88"/>
      <c r="E56" s="90"/>
      <c r="F56" s="90"/>
      <c r="G56" s="90"/>
      <c r="H56" s="90"/>
      <c r="I56" s="113"/>
      <c r="J56" s="113"/>
      <c r="K56" s="104"/>
      <c r="L56" s="112">
        <f t="shared" si="3"/>
        <v>0</v>
      </c>
      <c r="M56" s="92"/>
      <c r="N56" s="92"/>
    </row>
    <row r="57" spans="1:15" ht="22.5" hidden="1" customHeight="1">
      <c r="A57" s="230" t="s">
        <v>104</v>
      </c>
      <c r="B57" s="230" t="s">
        <v>135</v>
      </c>
      <c r="C57" s="54" t="s">
        <v>4</v>
      </c>
      <c r="D57" s="88">
        <f>SUM(D58:D62)</f>
        <v>0</v>
      </c>
      <c r="E57" s="88">
        <f t="shared" ref="E57:K57" si="28">SUM(E58:E62)</f>
        <v>0</v>
      </c>
      <c r="F57" s="88">
        <f t="shared" si="28"/>
        <v>0</v>
      </c>
      <c r="G57" s="88">
        <f t="shared" si="28"/>
        <v>0</v>
      </c>
      <c r="H57" s="88">
        <f t="shared" si="28"/>
        <v>0</v>
      </c>
      <c r="I57" s="88">
        <f t="shared" si="28"/>
        <v>0</v>
      </c>
      <c r="J57" s="88">
        <f t="shared" si="28"/>
        <v>0</v>
      </c>
      <c r="K57" s="102">
        <f t="shared" si="28"/>
        <v>0</v>
      </c>
      <c r="L57" s="112">
        <f t="shared" si="3"/>
        <v>0</v>
      </c>
      <c r="M57" s="92"/>
      <c r="N57" s="92"/>
    </row>
    <row r="58" spans="1:15" ht="31.5" hidden="1">
      <c r="A58" s="230"/>
      <c r="B58" s="230"/>
      <c r="C58" s="55" t="s">
        <v>8</v>
      </c>
      <c r="D58" s="90"/>
      <c r="E58" s="90"/>
      <c r="F58" s="90"/>
      <c r="G58" s="90"/>
      <c r="H58" s="90"/>
      <c r="I58" s="113"/>
      <c r="J58" s="113"/>
      <c r="K58" s="104"/>
      <c r="L58" s="112">
        <f t="shared" si="3"/>
        <v>0</v>
      </c>
      <c r="M58" s="92"/>
      <c r="N58" s="92"/>
    </row>
    <row r="59" spans="1:15" ht="18.75" hidden="1" customHeight="1">
      <c r="A59" s="230"/>
      <c r="B59" s="230"/>
      <c r="C59" s="56" t="s">
        <v>9</v>
      </c>
      <c r="D59" s="90"/>
      <c r="E59" s="90"/>
      <c r="F59" s="90"/>
      <c r="G59" s="90"/>
      <c r="H59" s="90"/>
      <c r="I59" s="90"/>
      <c r="J59" s="90"/>
      <c r="K59" s="104"/>
      <c r="L59" s="112">
        <f t="shared" si="3"/>
        <v>0</v>
      </c>
      <c r="M59" s="92"/>
      <c r="N59" s="92"/>
    </row>
    <row r="60" spans="1:15" ht="14.25" hidden="1" customHeight="1">
      <c r="A60" s="230"/>
      <c r="B60" s="230"/>
      <c r="C60" s="56" t="s">
        <v>81</v>
      </c>
      <c r="D60" s="88"/>
      <c r="E60" s="90"/>
      <c r="F60" s="90"/>
      <c r="G60" s="90"/>
      <c r="H60" s="90"/>
      <c r="I60" s="113"/>
      <c r="J60" s="113"/>
      <c r="K60" s="104"/>
      <c r="L60" s="112">
        <f t="shared" si="3"/>
        <v>0</v>
      </c>
      <c r="M60" s="92"/>
      <c r="N60" s="92"/>
    </row>
    <row r="61" spans="1:15" ht="14.25" hidden="1" customHeight="1">
      <c r="A61" s="230"/>
      <c r="B61" s="230"/>
      <c r="C61" s="56" t="s">
        <v>74</v>
      </c>
      <c r="D61" s="88"/>
      <c r="E61" s="90"/>
      <c r="F61" s="90"/>
      <c r="G61" s="90"/>
      <c r="H61" s="90"/>
      <c r="I61" s="113"/>
      <c r="J61" s="113"/>
      <c r="K61" s="104"/>
      <c r="L61" s="112">
        <f t="shared" si="3"/>
        <v>0</v>
      </c>
      <c r="M61" s="92"/>
      <c r="N61" s="92"/>
    </row>
    <row r="62" spans="1:15" ht="30.75" customHeight="1">
      <c r="A62" s="230"/>
      <c r="B62" s="230"/>
      <c r="C62" s="56" t="s">
        <v>9</v>
      </c>
      <c r="D62" s="90"/>
      <c r="E62" s="90"/>
      <c r="F62" s="90"/>
      <c r="G62" s="90"/>
      <c r="H62" s="90"/>
      <c r="I62" s="113"/>
      <c r="J62" s="113"/>
      <c r="K62" s="104"/>
      <c r="L62" s="112">
        <f t="shared" si="3"/>
        <v>0</v>
      </c>
      <c r="M62" s="92">
        <v>8906.7999999999993</v>
      </c>
      <c r="N62" s="92"/>
    </row>
    <row r="63" spans="1:15" ht="31.5" customHeight="1">
      <c r="A63" s="224" t="s">
        <v>152</v>
      </c>
      <c r="B63" s="227" t="s">
        <v>136</v>
      </c>
      <c r="C63" s="54" t="s">
        <v>4</v>
      </c>
      <c r="D63" s="88">
        <f>D69+D75+D81+D89+D97+D105+D116+D127</f>
        <v>3475.3</v>
      </c>
      <c r="E63" s="91">
        <f t="shared" ref="E63:N63" si="29">E69+E75+E81+E89+E97+E105+E116+E127</f>
        <v>679.6</v>
      </c>
      <c r="F63" s="88">
        <f t="shared" si="29"/>
        <v>753.7</v>
      </c>
      <c r="G63" s="88">
        <f t="shared" si="29"/>
        <v>432.8</v>
      </c>
      <c r="H63" s="88">
        <f t="shared" si="29"/>
        <v>411.9</v>
      </c>
      <c r="I63" s="88">
        <f>I67</f>
        <v>344.4</v>
      </c>
      <c r="J63" s="88">
        <f>J69+J81+J97+J75</f>
        <v>352.1</v>
      </c>
      <c r="K63" s="102">
        <f t="shared" si="29"/>
        <v>429.3</v>
      </c>
      <c r="L63" s="88">
        <f>L69+L75+L81+L89+L97+L105+L116+L127+L65</f>
        <v>2168.6</v>
      </c>
      <c r="M63" s="88">
        <f t="shared" si="29"/>
        <v>329</v>
      </c>
      <c r="N63" s="88">
        <f t="shared" si="29"/>
        <v>223</v>
      </c>
      <c r="O63" s="24"/>
    </row>
    <row r="64" spans="1:15" ht="27" customHeight="1">
      <c r="A64" s="225"/>
      <c r="B64" s="228"/>
      <c r="C64" s="55" t="s">
        <v>8</v>
      </c>
      <c r="D64" s="88">
        <f t="shared" ref="D64:K64" si="30">D70+D76+D82+D90+D98+D106+D117+D128</f>
        <v>0</v>
      </c>
      <c r="E64" s="88">
        <f t="shared" si="30"/>
        <v>0</v>
      </c>
      <c r="F64" s="88">
        <f t="shared" si="30"/>
        <v>0</v>
      </c>
      <c r="G64" s="88">
        <f t="shared" si="30"/>
        <v>0</v>
      </c>
      <c r="H64" s="88">
        <f t="shared" si="30"/>
        <v>0</v>
      </c>
      <c r="I64" s="88">
        <f t="shared" si="30"/>
        <v>0</v>
      </c>
      <c r="J64" s="88">
        <f t="shared" si="30"/>
        <v>0</v>
      </c>
      <c r="K64" s="102">
        <f t="shared" si="30"/>
        <v>0</v>
      </c>
      <c r="L64" s="112">
        <f t="shared" si="3"/>
        <v>0</v>
      </c>
      <c r="M64" s="92"/>
      <c r="N64" s="92"/>
    </row>
    <row r="65" spans="1:15" ht="26.25" customHeight="1">
      <c r="A65" s="225"/>
      <c r="B65" s="228"/>
      <c r="C65" s="56" t="s">
        <v>9</v>
      </c>
      <c r="D65" s="88">
        <f t="shared" ref="D65:K65" si="31">D71+D77+D83+D91+D99+D107+D118+D129</f>
        <v>0</v>
      </c>
      <c r="E65" s="88">
        <f t="shared" si="31"/>
        <v>0</v>
      </c>
      <c r="F65" s="88">
        <f t="shared" si="31"/>
        <v>0</v>
      </c>
      <c r="G65" s="88">
        <f t="shared" si="31"/>
        <v>0</v>
      </c>
      <c r="H65" s="88">
        <f t="shared" si="31"/>
        <v>0</v>
      </c>
      <c r="I65" s="88">
        <f t="shared" si="31"/>
        <v>0</v>
      </c>
      <c r="J65" s="88">
        <f t="shared" si="31"/>
        <v>0</v>
      </c>
      <c r="K65" s="102">
        <f t="shared" si="31"/>
        <v>0</v>
      </c>
      <c r="L65" s="112">
        <f>1652.6+43</f>
        <v>1695.6</v>
      </c>
      <c r="M65" s="92"/>
      <c r="N65" s="92"/>
    </row>
    <row r="66" spans="1:15" ht="27" customHeight="1">
      <c r="A66" s="225"/>
      <c r="B66" s="228"/>
      <c r="C66" s="56" t="s">
        <v>81</v>
      </c>
      <c r="D66" s="88">
        <f t="shared" ref="D66:K66" si="32">D72+D78+D84+D92+D100+D108+D119+D130</f>
        <v>0</v>
      </c>
      <c r="E66" s="88">
        <f t="shared" si="32"/>
        <v>0</v>
      </c>
      <c r="F66" s="88">
        <f t="shared" si="32"/>
        <v>0</v>
      </c>
      <c r="G66" s="88">
        <f t="shared" si="32"/>
        <v>0</v>
      </c>
      <c r="H66" s="88">
        <f t="shared" si="32"/>
        <v>0</v>
      </c>
      <c r="I66" s="88">
        <f t="shared" si="32"/>
        <v>0</v>
      </c>
      <c r="J66" s="88">
        <f t="shared" si="32"/>
        <v>0</v>
      </c>
      <c r="K66" s="102">
        <f t="shared" si="32"/>
        <v>0</v>
      </c>
      <c r="L66" s="112">
        <f t="shared" si="3"/>
        <v>0</v>
      </c>
      <c r="M66" s="92"/>
      <c r="N66" s="92"/>
    </row>
    <row r="67" spans="1:15" ht="30.75" customHeight="1">
      <c r="A67" s="225"/>
      <c r="B67" s="228"/>
      <c r="C67" s="56" t="s">
        <v>74</v>
      </c>
      <c r="D67" s="88">
        <f t="shared" ref="D67:N67" si="33">D73+D79+D85+D93+D101+D109+D120+D131</f>
        <v>3475.3</v>
      </c>
      <c r="E67" s="91">
        <f t="shared" si="33"/>
        <v>679.6</v>
      </c>
      <c r="F67" s="88">
        <f t="shared" si="33"/>
        <v>753.7</v>
      </c>
      <c r="G67" s="88">
        <f t="shared" si="33"/>
        <v>432.8</v>
      </c>
      <c r="H67" s="88">
        <f t="shared" si="33"/>
        <v>411.9</v>
      </c>
      <c r="I67" s="88">
        <f>I73+I75+I81+I97</f>
        <v>344.4</v>
      </c>
      <c r="J67" s="88">
        <f>J73+J75+J81+J97</f>
        <v>352.1</v>
      </c>
      <c r="K67" s="102">
        <f t="shared" si="33"/>
        <v>272.3</v>
      </c>
      <c r="L67" s="88">
        <f>L73+L79+L85+L93+L101+L109+L120+L131</f>
        <v>472.50000000000006</v>
      </c>
      <c r="M67" s="88">
        <f t="shared" si="33"/>
        <v>326</v>
      </c>
      <c r="N67" s="88">
        <f t="shared" si="33"/>
        <v>223</v>
      </c>
      <c r="O67" s="24"/>
    </row>
    <row r="68" spans="1:15" ht="72" customHeight="1">
      <c r="A68" s="226"/>
      <c r="B68" s="229"/>
      <c r="C68" s="56" t="s">
        <v>82</v>
      </c>
      <c r="D68" s="88">
        <f t="shared" ref="D68:K68" si="34">D74+D80+D86+D94+D102+D110+D121+D132</f>
        <v>0</v>
      </c>
      <c r="E68" s="88">
        <f t="shared" si="34"/>
        <v>0</v>
      </c>
      <c r="F68" s="88">
        <f t="shared" si="34"/>
        <v>0</v>
      </c>
      <c r="G68" s="88">
        <f t="shared" si="34"/>
        <v>0</v>
      </c>
      <c r="H68" s="88">
        <f t="shared" si="34"/>
        <v>0</v>
      </c>
      <c r="I68" s="88">
        <f t="shared" si="34"/>
        <v>0</v>
      </c>
      <c r="J68" s="88">
        <f t="shared" si="34"/>
        <v>0</v>
      </c>
      <c r="K68" s="102">
        <f t="shared" si="34"/>
        <v>167</v>
      </c>
      <c r="L68" s="112">
        <f t="shared" si="3"/>
        <v>167</v>
      </c>
      <c r="M68" s="92"/>
      <c r="N68" s="92"/>
      <c r="O68" s="24"/>
    </row>
    <row r="69" spans="1:15" ht="45.75" customHeight="1">
      <c r="A69" s="156" t="s">
        <v>188</v>
      </c>
      <c r="B69" s="156" t="s">
        <v>137</v>
      </c>
      <c r="C69" s="54" t="s">
        <v>4</v>
      </c>
      <c r="D69" s="92">
        <f t="shared" ref="D69:N69" si="35">SUM(D70:D74)</f>
        <v>2959.6</v>
      </c>
      <c r="E69" s="93">
        <f t="shared" si="35"/>
        <v>553.1</v>
      </c>
      <c r="F69" s="92">
        <f t="shared" si="35"/>
        <v>673.2</v>
      </c>
      <c r="G69" s="92">
        <f t="shared" si="35"/>
        <v>375.2</v>
      </c>
      <c r="H69" s="92">
        <f t="shared" si="35"/>
        <v>404.5</v>
      </c>
      <c r="I69" s="92">
        <f t="shared" si="35"/>
        <v>303</v>
      </c>
      <c r="J69" s="92">
        <f t="shared" si="35"/>
        <v>217.5</v>
      </c>
      <c r="K69" s="104">
        <f t="shared" si="35"/>
        <v>204.6</v>
      </c>
      <c r="L69" s="92">
        <f t="shared" si="35"/>
        <v>228.5</v>
      </c>
      <c r="M69" s="92">
        <f t="shared" si="35"/>
        <v>257</v>
      </c>
      <c r="N69" s="92">
        <f t="shared" si="35"/>
        <v>208</v>
      </c>
      <c r="O69" s="24">
        <f>O73</f>
        <v>154.30000000000001</v>
      </c>
    </row>
    <row r="70" spans="1:15" ht="31.5" hidden="1">
      <c r="A70" s="157"/>
      <c r="B70" s="160"/>
      <c r="C70" s="55" t="s">
        <v>8</v>
      </c>
      <c r="D70" s="95"/>
      <c r="E70" s="95"/>
      <c r="F70" s="95"/>
      <c r="G70" s="95"/>
      <c r="H70" s="95"/>
      <c r="I70" s="95"/>
      <c r="J70" s="95"/>
      <c r="K70" s="106"/>
      <c r="L70" s="112">
        <f t="shared" si="3"/>
        <v>0</v>
      </c>
      <c r="M70" s="92"/>
      <c r="N70" s="92"/>
    </row>
    <row r="71" spans="1:15" ht="20.25" hidden="1" customHeight="1">
      <c r="A71" s="157"/>
      <c r="B71" s="160"/>
      <c r="C71" s="56" t="s">
        <v>9</v>
      </c>
      <c r="D71" s="95"/>
      <c r="E71" s="95"/>
      <c r="F71" s="95"/>
      <c r="G71" s="95"/>
      <c r="H71" s="95"/>
      <c r="I71" s="95"/>
      <c r="J71" s="95"/>
      <c r="K71" s="106"/>
      <c r="L71" s="112">
        <f t="shared" si="3"/>
        <v>0</v>
      </c>
      <c r="M71" s="92"/>
      <c r="N71" s="92"/>
    </row>
    <row r="72" spans="1:15" ht="15.75" hidden="1" customHeight="1">
      <c r="A72" s="157"/>
      <c r="B72" s="160"/>
      <c r="C72" s="56" t="s">
        <v>81</v>
      </c>
      <c r="D72" s="94"/>
      <c r="E72" s="94"/>
      <c r="F72" s="94"/>
      <c r="G72" s="94"/>
      <c r="H72" s="94"/>
      <c r="I72" s="94"/>
      <c r="J72" s="94"/>
      <c r="K72" s="105"/>
      <c r="L72" s="112">
        <f t="shared" si="3"/>
        <v>0</v>
      </c>
      <c r="M72" s="92"/>
      <c r="N72" s="92"/>
    </row>
    <row r="73" spans="1:15" ht="12.75" customHeight="1">
      <c r="A73" s="157"/>
      <c r="B73" s="160"/>
      <c r="C73" s="56" t="s">
        <v>74</v>
      </c>
      <c r="D73" s="94">
        <f>SUM(E73:L73)</f>
        <v>2959.6</v>
      </c>
      <c r="E73" s="94">
        <v>553.1</v>
      </c>
      <c r="F73" s="94">
        <v>673.2</v>
      </c>
      <c r="G73" s="94">
        <v>375.2</v>
      </c>
      <c r="H73" s="94">
        <v>404.5</v>
      </c>
      <c r="I73" s="94">
        <v>303</v>
      </c>
      <c r="J73" s="94">
        <v>217.5</v>
      </c>
      <c r="K73" s="105">
        <v>204.6</v>
      </c>
      <c r="L73" s="94">
        <f>224.2+4.3</f>
        <v>228.5</v>
      </c>
      <c r="M73" s="94">
        <v>257</v>
      </c>
      <c r="N73" s="94">
        <v>208</v>
      </c>
      <c r="O73" s="24">
        <v>154.30000000000001</v>
      </c>
    </row>
    <row r="74" spans="1:15" ht="78.75" hidden="1">
      <c r="A74" s="158"/>
      <c r="B74" s="161"/>
      <c r="C74" s="56" t="s">
        <v>82</v>
      </c>
      <c r="D74" s="95"/>
      <c r="E74" s="95"/>
      <c r="F74" s="95"/>
      <c r="G74" s="95"/>
      <c r="H74" s="95"/>
      <c r="I74" s="95"/>
      <c r="J74" s="95"/>
      <c r="K74" s="106"/>
      <c r="L74" s="112">
        <f t="shared" ref="L74:L132" si="36">SUM(D74:K74)</f>
        <v>0</v>
      </c>
      <c r="M74" s="92"/>
      <c r="N74" s="92"/>
    </row>
    <row r="75" spans="1:15" ht="18.75" customHeight="1">
      <c r="A75" s="156" t="s">
        <v>189</v>
      </c>
      <c r="B75" s="156" t="s">
        <v>138</v>
      </c>
      <c r="C75" s="54" t="s">
        <v>4</v>
      </c>
      <c r="D75" s="92">
        <f t="shared" ref="D75:L75" si="37">SUM(D76:D80)</f>
        <v>31.8</v>
      </c>
      <c r="E75" s="92">
        <f t="shared" si="37"/>
        <v>0</v>
      </c>
      <c r="F75" s="92">
        <f t="shared" si="37"/>
        <v>0</v>
      </c>
      <c r="G75" s="92">
        <f t="shared" si="37"/>
        <v>0</v>
      </c>
      <c r="H75" s="92">
        <f t="shared" si="37"/>
        <v>3.5</v>
      </c>
      <c r="I75" s="92">
        <f t="shared" si="37"/>
        <v>0</v>
      </c>
      <c r="J75" s="92">
        <f t="shared" si="37"/>
        <v>28.3</v>
      </c>
      <c r="K75" s="104">
        <f t="shared" si="37"/>
        <v>0</v>
      </c>
      <c r="L75" s="92">
        <f t="shared" si="37"/>
        <v>0</v>
      </c>
      <c r="M75" s="92"/>
      <c r="N75" s="92"/>
      <c r="O75" s="24"/>
    </row>
    <row r="76" spans="1:15" ht="1.5" hidden="1" customHeight="1">
      <c r="A76" s="157"/>
      <c r="B76" s="157"/>
      <c r="C76" s="57" t="s">
        <v>8</v>
      </c>
      <c r="D76" s="95">
        <v>0</v>
      </c>
      <c r="E76" s="95">
        <v>0</v>
      </c>
      <c r="F76" s="95">
        <v>0</v>
      </c>
      <c r="G76" s="95">
        <v>0</v>
      </c>
      <c r="H76" s="95">
        <v>0</v>
      </c>
      <c r="I76" s="95">
        <v>0</v>
      </c>
      <c r="J76" s="95">
        <v>0</v>
      </c>
      <c r="K76" s="106">
        <v>0</v>
      </c>
      <c r="L76" s="112">
        <f t="shared" si="36"/>
        <v>0</v>
      </c>
      <c r="M76" s="92"/>
      <c r="N76" s="92"/>
    </row>
    <row r="77" spans="1:15" ht="18" hidden="1" customHeight="1">
      <c r="A77" s="157"/>
      <c r="B77" s="157"/>
      <c r="C77" s="58" t="s">
        <v>9</v>
      </c>
      <c r="D77" s="95">
        <v>0</v>
      </c>
      <c r="E77" s="95">
        <v>0</v>
      </c>
      <c r="F77" s="95">
        <v>0</v>
      </c>
      <c r="G77" s="95">
        <v>0</v>
      </c>
      <c r="H77" s="95">
        <v>0</v>
      </c>
      <c r="I77" s="95">
        <v>0</v>
      </c>
      <c r="J77" s="95">
        <v>0</v>
      </c>
      <c r="K77" s="106">
        <v>0</v>
      </c>
      <c r="L77" s="112">
        <f t="shared" si="36"/>
        <v>0</v>
      </c>
      <c r="M77" s="92"/>
      <c r="N77" s="92"/>
    </row>
    <row r="78" spans="1:15" ht="21" hidden="1" customHeight="1">
      <c r="A78" s="157"/>
      <c r="B78" s="157"/>
      <c r="C78" s="58" t="s">
        <v>81</v>
      </c>
      <c r="D78" s="95">
        <v>0</v>
      </c>
      <c r="E78" s="95">
        <v>0</v>
      </c>
      <c r="F78" s="95">
        <v>0</v>
      </c>
      <c r="G78" s="95">
        <v>0</v>
      </c>
      <c r="H78" s="95">
        <v>0</v>
      </c>
      <c r="I78" s="95">
        <v>0</v>
      </c>
      <c r="J78" s="95">
        <v>0</v>
      </c>
      <c r="K78" s="106">
        <v>0</v>
      </c>
      <c r="L78" s="112">
        <f t="shared" si="36"/>
        <v>0</v>
      </c>
      <c r="M78" s="92"/>
      <c r="N78" s="92"/>
    </row>
    <row r="79" spans="1:15" ht="53.25" customHeight="1">
      <c r="A79" s="157"/>
      <c r="B79" s="157"/>
      <c r="C79" s="56" t="s">
        <v>74</v>
      </c>
      <c r="D79" s="95">
        <f>SUM(E79:K79)</f>
        <v>31.8</v>
      </c>
      <c r="E79" s="95"/>
      <c r="F79" s="95"/>
      <c r="G79" s="95"/>
      <c r="H79" s="95">
        <v>3.5</v>
      </c>
      <c r="I79" s="95"/>
      <c r="J79" s="95">
        <v>28.3</v>
      </c>
      <c r="K79" s="106"/>
      <c r="L79" s="95">
        <v>0</v>
      </c>
      <c r="M79" s="95"/>
      <c r="N79" s="95"/>
      <c r="O79" s="24"/>
    </row>
    <row r="80" spans="1:15" ht="17.25" hidden="1" customHeight="1">
      <c r="A80" s="158"/>
      <c r="B80" s="158"/>
      <c r="C80" s="58" t="s">
        <v>82</v>
      </c>
      <c r="D80" s="95">
        <v>0</v>
      </c>
      <c r="E80" s="95">
        <v>0</v>
      </c>
      <c r="F80" s="95">
        <v>0</v>
      </c>
      <c r="G80" s="95">
        <v>0</v>
      </c>
      <c r="H80" s="95">
        <v>0</v>
      </c>
      <c r="I80" s="95">
        <v>0</v>
      </c>
      <c r="J80" s="95">
        <v>0</v>
      </c>
      <c r="K80" s="106">
        <v>0</v>
      </c>
      <c r="L80" s="112">
        <f t="shared" si="36"/>
        <v>0</v>
      </c>
      <c r="M80" s="92"/>
      <c r="N80" s="92"/>
    </row>
    <row r="81" spans="1:14" ht="17.25" hidden="1" customHeight="1">
      <c r="A81" s="156" t="s">
        <v>76</v>
      </c>
      <c r="B81" s="177" t="s">
        <v>139</v>
      </c>
      <c r="C81" s="59" t="s">
        <v>4</v>
      </c>
      <c r="D81" s="92">
        <f t="shared" ref="D81:L81" si="38">SUM(D82:D86)</f>
        <v>184</v>
      </c>
      <c r="E81" s="92">
        <f t="shared" si="38"/>
        <v>74.5</v>
      </c>
      <c r="F81" s="92">
        <f t="shared" si="38"/>
        <v>35.4</v>
      </c>
      <c r="G81" s="92">
        <f t="shared" si="38"/>
        <v>37.1</v>
      </c>
      <c r="H81" s="92">
        <f t="shared" si="38"/>
        <v>0</v>
      </c>
      <c r="I81" s="92">
        <f t="shared" si="38"/>
        <v>37</v>
      </c>
      <c r="J81" s="92">
        <f t="shared" si="38"/>
        <v>0</v>
      </c>
      <c r="K81" s="104">
        <f t="shared" si="38"/>
        <v>0</v>
      </c>
      <c r="L81" s="92">
        <f t="shared" si="38"/>
        <v>0</v>
      </c>
      <c r="M81" s="92"/>
      <c r="N81" s="92"/>
    </row>
    <row r="82" spans="1:14" ht="18" hidden="1" customHeight="1">
      <c r="A82" s="157"/>
      <c r="B82" s="177"/>
      <c r="C82" s="57" t="s">
        <v>8</v>
      </c>
      <c r="D82" s="95">
        <v>0</v>
      </c>
      <c r="E82" s="95">
        <v>0</v>
      </c>
      <c r="F82" s="95">
        <v>0</v>
      </c>
      <c r="G82" s="95">
        <v>0</v>
      </c>
      <c r="H82" s="95">
        <v>0</v>
      </c>
      <c r="I82" s="95">
        <v>0</v>
      </c>
      <c r="J82" s="95">
        <v>0</v>
      </c>
      <c r="K82" s="106">
        <v>0</v>
      </c>
      <c r="L82" s="112">
        <f t="shared" si="36"/>
        <v>0</v>
      </c>
      <c r="M82" s="92"/>
      <c r="N82" s="92"/>
    </row>
    <row r="83" spans="1:14" ht="20.25" hidden="1" customHeight="1">
      <c r="A83" s="157"/>
      <c r="B83" s="177"/>
      <c r="C83" s="58" t="s">
        <v>9</v>
      </c>
      <c r="D83" s="95">
        <v>0</v>
      </c>
      <c r="E83" s="95">
        <v>0</v>
      </c>
      <c r="F83" s="95">
        <v>0</v>
      </c>
      <c r="G83" s="95">
        <v>0</v>
      </c>
      <c r="H83" s="95">
        <v>0</v>
      </c>
      <c r="I83" s="95">
        <v>0</v>
      </c>
      <c r="J83" s="95">
        <v>0</v>
      </c>
      <c r="K83" s="106">
        <v>0</v>
      </c>
      <c r="L83" s="112">
        <f t="shared" si="36"/>
        <v>0</v>
      </c>
      <c r="M83" s="92"/>
      <c r="N83" s="92"/>
    </row>
    <row r="84" spans="1:14" ht="17.25" hidden="1" customHeight="1">
      <c r="A84" s="157"/>
      <c r="B84" s="177"/>
      <c r="C84" s="58" t="s">
        <v>81</v>
      </c>
      <c r="D84" s="95">
        <v>0</v>
      </c>
      <c r="E84" s="95">
        <v>0</v>
      </c>
      <c r="F84" s="95">
        <v>0</v>
      </c>
      <c r="G84" s="95">
        <v>0</v>
      </c>
      <c r="H84" s="95">
        <v>0</v>
      </c>
      <c r="I84" s="95">
        <v>0</v>
      </c>
      <c r="J84" s="95">
        <v>0</v>
      </c>
      <c r="K84" s="106">
        <v>0</v>
      </c>
      <c r="L84" s="112">
        <f t="shared" si="36"/>
        <v>0</v>
      </c>
      <c r="M84" s="92"/>
      <c r="N84" s="92"/>
    </row>
    <row r="85" spans="1:14" ht="35.25" hidden="1" customHeight="1">
      <c r="A85" s="157"/>
      <c r="B85" s="177"/>
      <c r="C85" s="56" t="s">
        <v>74</v>
      </c>
      <c r="D85" s="96">
        <f>SUM(E85:K85)</f>
        <v>184</v>
      </c>
      <c r="E85" s="96">
        <v>74.5</v>
      </c>
      <c r="F85" s="96">
        <v>35.4</v>
      </c>
      <c r="G85" s="96">
        <v>37.1</v>
      </c>
      <c r="H85" s="96"/>
      <c r="I85" s="96">
        <v>37</v>
      </c>
      <c r="J85" s="96"/>
      <c r="K85" s="107">
        <v>0</v>
      </c>
      <c r="L85" s="95">
        <v>0</v>
      </c>
      <c r="M85" s="95">
        <v>0</v>
      </c>
      <c r="N85" s="95">
        <v>0</v>
      </c>
    </row>
    <row r="86" spans="1:14" ht="33" hidden="1" customHeight="1">
      <c r="A86" s="157"/>
      <c r="B86" s="177"/>
      <c r="C86" s="219" t="s">
        <v>82</v>
      </c>
      <c r="D86" s="213">
        <v>0</v>
      </c>
      <c r="E86" s="213">
        <v>0</v>
      </c>
      <c r="F86" s="213">
        <v>0</v>
      </c>
      <c r="G86" s="213">
        <v>0</v>
      </c>
      <c r="H86" s="213">
        <v>0</v>
      </c>
      <c r="I86" s="213">
        <v>0</v>
      </c>
      <c r="J86" s="213">
        <v>0</v>
      </c>
      <c r="K86" s="212">
        <v>0</v>
      </c>
      <c r="L86" s="112">
        <f t="shared" si="36"/>
        <v>0</v>
      </c>
      <c r="M86" s="92"/>
      <c r="N86" s="92"/>
    </row>
    <row r="87" spans="1:14" ht="15.75" hidden="1" customHeight="1">
      <c r="A87" s="157"/>
      <c r="B87" s="177"/>
      <c r="C87" s="220"/>
      <c r="D87" s="214"/>
      <c r="E87" s="214"/>
      <c r="F87" s="214"/>
      <c r="G87" s="214"/>
      <c r="H87" s="214"/>
      <c r="I87" s="214"/>
      <c r="J87" s="214"/>
      <c r="K87" s="206"/>
      <c r="L87" s="112">
        <f t="shared" si="36"/>
        <v>0</v>
      </c>
      <c r="M87" s="92"/>
      <c r="N87" s="92"/>
    </row>
    <row r="88" spans="1:14" ht="15" hidden="1" customHeight="1">
      <c r="A88" s="158"/>
      <c r="B88" s="156"/>
      <c r="C88" s="231"/>
      <c r="D88" s="215"/>
      <c r="E88" s="215"/>
      <c r="F88" s="215"/>
      <c r="G88" s="215"/>
      <c r="H88" s="215"/>
      <c r="I88" s="215"/>
      <c r="J88" s="215"/>
      <c r="K88" s="207"/>
      <c r="L88" s="112">
        <f t="shared" si="36"/>
        <v>0</v>
      </c>
      <c r="M88" s="92"/>
      <c r="N88" s="92"/>
    </row>
    <row r="89" spans="1:14" ht="20.25" hidden="1" customHeight="1">
      <c r="A89" s="156" t="s">
        <v>77</v>
      </c>
      <c r="B89" s="159" t="s">
        <v>78</v>
      </c>
      <c r="C89" s="59" t="s">
        <v>4</v>
      </c>
      <c r="D89" s="92">
        <f t="shared" ref="D89:K89" si="39">SUM(D90:D94)</f>
        <v>0</v>
      </c>
      <c r="E89" s="92">
        <f t="shared" si="39"/>
        <v>0</v>
      </c>
      <c r="F89" s="92">
        <f t="shared" si="39"/>
        <v>0</v>
      </c>
      <c r="G89" s="92">
        <f t="shared" si="39"/>
        <v>0</v>
      </c>
      <c r="H89" s="92">
        <f t="shared" si="39"/>
        <v>0</v>
      </c>
      <c r="I89" s="92">
        <f t="shared" si="39"/>
        <v>0</v>
      </c>
      <c r="J89" s="92">
        <f t="shared" si="39"/>
        <v>0</v>
      </c>
      <c r="K89" s="104">
        <f t="shared" si="39"/>
        <v>0</v>
      </c>
      <c r="L89" s="112">
        <f t="shared" si="36"/>
        <v>0</v>
      </c>
      <c r="M89" s="92"/>
      <c r="N89" s="92"/>
    </row>
    <row r="90" spans="1:14" ht="31.5" hidden="1">
      <c r="A90" s="157"/>
      <c r="B90" s="160"/>
      <c r="C90" s="57" t="s">
        <v>8</v>
      </c>
      <c r="D90" s="95">
        <v>0</v>
      </c>
      <c r="E90" s="95">
        <v>0</v>
      </c>
      <c r="F90" s="95">
        <v>0</v>
      </c>
      <c r="G90" s="95">
        <v>0</v>
      </c>
      <c r="H90" s="95">
        <v>0</v>
      </c>
      <c r="I90" s="95">
        <v>0</v>
      </c>
      <c r="J90" s="95">
        <v>0</v>
      </c>
      <c r="K90" s="106">
        <v>0</v>
      </c>
      <c r="L90" s="112">
        <f t="shared" si="36"/>
        <v>0</v>
      </c>
      <c r="M90" s="92"/>
      <c r="N90" s="92"/>
    </row>
    <row r="91" spans="1:14" ht="20.25" hidden="1" customHeight="1">
      <c r="A91" s="157"/>
      <c r="B91" s="160"/>
      <c r="C91" s="58" t="s">
        <v>9</v>
      </c>
      <c r="D91" s="95">
        <v>0</v>
      </c>
      <c r="E91" s="95">
        <v>0</v>
      </c>
      <c r="F91" s="95">
        <v>0</v>
      </c>
      <c r="G91" s="95">
        <v>0</v>
      </c>
      <c r="H91" s="95">
        <v>0</v>
      </c>
      <c r="I91" s="95">
        <v>0</v>
      </c>
      <c r="J91" s="95">
        <v>0</v>
      </c>
      <c r="K91" s="106">
        <v>0</v>
      </c>
      <c r="L91" s="112">
        <f t="shared" si="36"/>
        <v>0</v>
      </c>
      <c r="M91" s="92"/>
      <c r="N91" s="92"/>
    </row>
    <row r="92" spans="1:14" ht="24.75" hidden="1" customHeight="1">
      <c r="A92" s="157"/>
      <c r="B92" s="160"/>
      <c r="C92" s="58" t="s">
        <v>81</v>
      </c>
      <c r="D92" s="94"/>
      <c r="E92" s="94"/>
      <c r="F92" s="94"/>
      <c r="G92" s="94"/>
      <c r="H92" s="94"/>
      <c r="I92" s="94"/>
      <c r="J92" s="94"/>
      <c r="K92" s="105"/>
      <c r="L92" s="112">
        <f t="shared" si="36"/>
        <v>0</v>
      </c>
      <c r="M92" s="92"/>
      <c r="N92" s="92"/>
    </row>
    <row r="93" spans="1:14" ht="24.75" hidden="1" customHeight="1">
      <c r="A93" s="157"/>
      <c r="B93" s="160"/>
      <c r="C93" s="56" t="s">
        <v>74</v>
      </c>
      <c r="D93" s="94"/>
      <c r="E93" s="94"/>
      <c r="F93" s="94"/>
      <c r="G93" s="94"/>
      <c r="H93" s="94"/>
      <c r="I93" s="94"/>
      <c r="J93" s="94"/>
      <c r="K93" s="105"/>
      <c r="L93" s="112">
        <f t="shared" si="36"/>
        <v>0</v>
      </c>
      <c r="M93" s="92"/>
      <c r="N93" s="92"/>
    </row>
    <row r="94" spans="1:14" ht="15.75" hidden="1" customHeight="1">
      <c r="A94" s="157"/>
      <c r="B94" s="160"/>
      <c r="C94" s="219" t="s">
        <v>82</v>
      </c>
      <c r="D94" s="205">
        <v>0</v>
      </c>
      <c r="E94" s="205">
        <v>0</v>
      </c>
      <c r="F94" s="205">
        <v>0</v>
      </c>
      <c r="G94" s="205">
        <v>0</v>
      </c>
      <c r="H94" s="205">
        <v>0</v>
      </c>
      <c r="I94" s="205">
        <v>0</v>
      </c>
      <c r="J94" s="205">
        <v>0</v>
      </c>
      <c r="K94" s="211">
        <v>0</v>
      </c>
      <c r="L94" s="112">
        <f t="shared" si="36"/>
        <v>0</v>
      </c>
      <c r="M94" s="92"/>
      <c r="N94" s="92"/>
    </row>
    <row r="95" spans="1:14" ht="15.75" hidden="1" customHeight="1">
      <c r="A95" s="157"/>
      <c r="B95" s="160"/>
      <c r="C95" s="220"/>
      <c r="D95" s="205"/>
      <c r="E95" s="205"/>
      <c r="F95" s="205"/>
      <c r="G95" s="205"/>
      <c r="H95" s="205"/>
      <c r="I95" s="205"/>
      <c r="J95" s="205"/>
      <c r="K95" s="211"/>
      <c r="L95" s="112">
        <f t="shared" si="36"/>
        <v>0</v>
      </c>
      <c r="M95" s="92"/>
      <c r="N95" s="92"/>
    </row>
    <row r="96" spans="1:14" ht="29.25" hidden="1" customHeight="1">
      <c r="A96" s="157"/>
      <c r="B96" s="160"/>
      <c r="C96" s="209"/>
      <c r="D96" s="213"/>
      <c r="E96" s="213"/>
      <c r="F96" s="213"/>
      <c r="G96" s="213"/>
      <c r="H96" s="213"/>
      <c r="I96" s="213"/>
      <c r="J96" s="213"/>
      <c r="K96" s="212"/>
      <c r="L96" s="112">
        <f t="shared" si="36"/>
        <v>0</v>
      </c>
      <c r="M96" s="92"/>
      <c r="N96" s="92"/>
    </row>
    <row r="97" spans="1:15" ht="31.5" customHeight="1">
      <c r="A97" s="177" t="s">
        <v>190</v>
      </c>
      <c r="B97" s="177" t="s">
        <v>141</v>
      </c>
      <c r="C97" s="79" t="s">
        <v>4</v>
      </c>
      <c r="D97" s="92">
        <f t="shared" ref="D97:L97" si="40">SUM(D98:D102)</f>
        <v>299.89999999999998</v>
      </c>
      <c r="E97" s="92">
        <f t="shared" si="40"/>
        <v>52</v>
      </c>
      <c r="F97" s="92">
        <f t="shared" si="40"/>
        <v>45.1</v>
      </c>
      <c r="G97" s="92">
        <f t="shared" si="40"/>
        <v>20.5</v>
      </c>
      <c r="H97" s="92">
        <f t="shared" si="40"/>
        <v>3.9</v>
      </c>
      <c r="I97" s="92">
        <f t="shared" si="40"/>
        <v>4.4000000000000004</v>
      </c>
      <c r="J97" s="92">
        <f t="shared" si="40"/>
        <v>106.3</v>
      </c>
      <c r="K97" s="104">
        <v>57.7</v>
      </c>
      <c r="L97" s="92">
        <f t="shared" si="40"/>
        <v>38.299999999999997</v>
      </c>
      <c r="M97" s="92">
        <f>M101</f>
        <v>54</v>
      </c>
      <c r="N97" s="92"/>
      <c r="O97" s="24"/>
    </row>
    <row r="98" spans="1:15" ht="31.5" hidden="1">
      <c r="A98" s="157"/>
      <c r="B98" s="157"/>
      <c r="C98" s="78" t="s">
        <v>8</v>
      </c>
      <c r="D98" s="115">
        <v>0</v>
      </c>
      <c r="E98" s="115">
        <v>0</v>
      </c>
      <c r="F98" s="115">
        <v>0</v>
      </c>
      <c r="G98" s="115">
        <v>0</v>
      </c>
      <c r="H98" s="115">
        <v>0</v>
      </c>
      <c r="I98" s="115">
        <v>0</v>
      </c>
      <c r="J98" s="115">
        <v>0</v>
      </c>
      <c r="K98" s="118">
        <v>0</v>
      </c>
      <c r="L98" s="112">
        <f t="shared" si="36"/>
        <v>0</v>
      </c>
      <c r="M98" s="92"/>
      <c r="N98" s="92"/>
    </row>
    <row r="99" spans="1:15" ht="31.5" hidden="1">
      <c r="A99" s="157"/>
      <c r="B99" s="157"/>
      <c r="C99" s="56" t="s">
        <v>9</v>
      </c>
      <c r="D99" s="95">
        <v>0</v>
      </c>
      <c r="E99" s="95">
        <v>0</v>
      </c>
      <c r="F99" s="95">
        <v>0</v>
      </c>
      <c r="G99" s="95">
        <v>0</v>
      </c>
      <c r="H99" s="95">
        <v>0</v>
      </c>
      <c r="I99" s="95">
        <v>0</v>
      </c>
      <c r="J99" s="95">
        <v>0</v>
      </c>
      <c r="K99" s="106">
        <v>0</v>
      </c>
      <c r="L99" s="112">
        <f t="shared" si="36"/>
        <v>0</v>
      </c>
      <c r="M99" s="92"/>
      <c r="N99" s="92"/>
    </row>
    <row r="100" spans="1:15" ht="31.5" hidden="1">
      <c r="A100" s="157"/>
      <c r="B100" s="157"/>
      <c r="C100" s="77" t="s">
        <v>81</v>
      </c>
      <c r="D100" s="96">
        <v>0</v>
      </c>
      <c r="E100" s="96">
        <v>0</v>
      </c>
      <c r="F100" s="96">
        <v>0</v>
      </c>
      <c r="G100" s="96">
        <v>0</v>
      </c>
      <c r="H100" s="96">
        <v>0</v>
      </c>
      <c r="I100" s="96">
        <v>0</v>
      </c>
      <c r="J100" s="96">
        <v>0</v>
      </c>
      <c r="K100" s="107">
        <v>0</v>
      </c>
      <c r="L100" s="112">
        <f t="shared" si="36"/>
        <v>0</v>
      </c>
      <c r="M100" s="92"/>
      <c r="N100" s="92"/>
    </row>
    <row r="101" spans="1:15" ht="48" customHeight="1">
      <c r="A101" s="177"/>
      <c r="B101" s="177"/>
      <c r="C101" s="80" t="s">
        <v>74</v>
      </c>
      <c r="D101" s="95">
        <f>SUM(E101:K101)</f>
        <v>299.89999999999998</v>
      </c>
      <c r="E101" s="95">
        <v>52</v>
      </c>
      <c r="F101" s="95">
        <v>45.1</v>
      </c>
      <c r="G101" s="95">
        <v>20.5</v>
      </c>
      <c r="H101" s="95">
        <v>3.9</v>
      </c>
      <c r="I101" s="95">
        <v>4.4000000000000004</v>
      </c>
      <c r="J101" s="95">
        <v>106.3</v>
      </c>
      <c r="K101" s="106">
        <v>67.7</v>
      </c>
      <c r="L101" s="95">
        <v>38.299999999999997</v>
      </c>
      <c r="M101" s="95">
        <v>54</v>
      </c>
      <c r="N101" s="95"/>
      <c r="O101" s="24"/>
    </row>
    <row r="102" spans="1:15" ht="15.75" hidden="1" customHeight="1">
      <c r="A102" s="157"/>
      <c r="B102" s="157"/>
      <c r="C102" s="209" t="s">
        <v>82</v>
      </c>
      <c r="D102" s="214">
        <v>0</v>
      </c>
      <c r="E102" s="214">
        <v>0</v>
      </c>
      <c r="F102" s="214">
        <v>0</v>
      </c>
      <c r="G102" s="214">
        <v>0</v>
      </c>
      <c r="H102" s="214">
        <v>0</v>
      </c>
      <c r="I102" s="214">
        <v>0</v>
      </c>
      <c r="J102" s="214">
        <v>0</v>
      </c>
      <c r="K102" s="206">
        <v>0</v>
      </c>
      <c r="L102" s="206"/>
      <c r="M102" s="206"/>
      <c r="N102" s="206">
        <v>0</v>
      </c>
    </row>
    <row r="103" spans="1:15">
      <c r="A103" s="157"/>
      <c r="B103" s="157"/>
      <c r="C103" s="209"/>
      <c r="D103" s="214"/>
      <c r="E103" s="214"/>
      <c r="F103" s="214"/>
      <c r="G103" s="214"/>
      <c r="H103" s="214"/>
      <c r="I103" s="214"/>
      <c r="J103" s="214"/>
      <c r="K103" s="206"/>
      <c r="L103" s="206"/>
      <c r="M103" s="206"/>
      <c r="N103" s="206"/>
      <c r="O103" s="194"/>
    </row>
    <row r="104" spans="1:15" ht="31.5" customHeight="1">
      <c r="A104" s="158"/>
      <c r="B104" s="158"/>
      <c r="C104" s="210"/>
      <c r="D104" s="215"/>
      <c r="E104" s="215"/>
      <c r="F104" s="215"/>
      <c r="G104" s="215"/>
      <c r="H104" s="215"/>
      <c r="I104" s="215"/>
      <c r="J104" s="215"/>
      <c r="K104" s="207"/>
      <c r="L104" s="207"/>
      <c r="M104" s="207"/>
      <c r="N104" s="207"/>
      <c r="O104" s="195"/>
    </row>
    <row r="105" spans="1:15" ht="22.5" hidden="1" customHeight="1">
      <c r="A105" s="156" t="s">
        <v>191</v>
      </c>
      <c r="B105" s="156" t="s">
        <v>142</v>
      </c>
      <c r="C105" s="54" t="s">
        <v>4</v>
      </c>
      <c r="D105" s="92">
        <f t="shared" ref="D105:N105" si="41">SUM(D106:D110)</f>
        <v>0</v>
      </c>
      <c r="E105" s="92">
        <f t="shared" si="41"/>
        <v>0</v>
      </c>
      <c r="F105" s="92">
        <f t="shared" si="41"/>
        <v>0</v>
      </c>
      <c r="G105" s="92">
        <f t="shared" si="41"/>
        <v>0</v>
      </c>
      <c r="H105" s="92">
        <f t="shared" si="41"/>
        <v>0</v>
      </c>
      <c r="I105" s="92">
        <f t="shared" si="41"/>
        <v>0</v>
      </c>
      <c r="J105" s="92">
        <f t="shared" si="41"/>
        <v>0</v>
      </c>
      <c r="K105" s="104">
        <f t="shared" si="41"/>
        <v>167</v>
      </c>
      <c r="L105" s="104">
        <f t="shared" si="41"/>
        <v>0.5</v>
      </c>
      <c r="M105" s="104">
        <f t="shared" si="41"/>
        <v>3</v>
      </c>
      <c r="N105" s="104">
        <f t="shared" si="41"/>
        <v>0</v>
      </c>
    </row>
    <row r="106" spans="1:15" ht="31.5" hidden="1" customHeight="1">
      <c r="A106" s="157"/>
      <c r="B106" s="157"/>
      <c r="C106" s="55" t="s">
        <v>8</v>
      </c>
      <c r="D106" s="95">
        <v>0</v>
      </c>
      <c r="E106" s="95">
        <v>0</v>
      </c>
      <c r="F106" s="95">
        <v>0</v>
      </c>
      <c r="G106" s="95">
        <v>0</v>
      </c>
      <c r="H106" s="95">
        <v>0</v>
      </c>
      <c r="I106" s="95">
        <v>0</v>
      </c>
      <c r="J106" s="95">
        <v>0</v>
      </c>
      <c r="K106" s="106">
        <v>0</v>
      </c>
      <c r="L106" s="112">
        <f t="shared" si="36"/>
        <v>0</v>
      </c>
      <c r="M106" s="92"/>
      <c r="N106" s="92"/>
    </row>
    <row r="107" spans="1:15" ht="18.75" hidden="1" customHeight="1">
      <c r="A107" s="157"/>
      <c r="B107" s="157"/>
      <c r="C107" s="56" t="s">
        <v>9</v>
      </c>
      <c r="D107" s="95">
        <v>0</v>
      </c>
      <c r="E107" s="95">
        <v>0</v>
      </c>
      <c r="F107" s="95">
        <v>0</v>
      </c>
      <c r="G107" s="95">
        <v>0</v>
      </c>
      <c r="H107" s="95">
        <v>0</v>
      </c>
      <c r="I107" s="95">
        <v>0</v>
      </c>
      <c r="J107" s="95">
        <v>0</v>
      </c>
      <c r="K107" s="106">
        <v>0</v>
      </c>
      <c r="L107" s="112">
        <f t="shared" si="36"/>
        <v>0</v>
      </c>
      <c r="M107" s="92"/>
      <c r="N107" s="92"/>
    </row>
    <row r="108" spans="1:15" ht="19.5" hidden="1" customHeight="1">
      <c r="A108" s="157"/>
      <c r="B108" s="157"/>
      <c r="C108" s="56" t="s">
        <v>81</v>
      </c>
      <c r="D108" s="95">
        <v>0</v>
      </c>
      <c r="E108" s="95">
        <v>0</v>
      </c>
      <c r="F108" s="95">
        <v>0</v>
      </c>
      <c r="G108" s="95">
        <v>0</v>
      </c>
      <c r="H108" s="95">
        <v>0</v>
      </c>
      <c r="I108" s="95">
        <v>0</v>
      </c>
      <c r="J108" s="95">
        <v>0</v>
      </c>
      <c r="K108" s="106">
        <v>0</v>
      </c>
      <c r="L108" s="112">
        <f t="shared" si="36"/>
        <v>0</v>
      </c>
      <c r="M108" s="92"/>
      <c r="N108" s="92"/>
    </row>
    <row r="109" spans="1:15" ht="19.5" hidden="1" customHeight="1">
      <c r="A109" s="157"/>
      <c r="B109" s="157"/>
      <c r="C109" s="56" t="s">
        <v>74</v>
      </c>
      <c r="D109" s="95"/>
      <c r="E109" s="95"/>
      <c r="F109" s="95"/>
      <c r="G109" s="95"/>
      <c r="H109" s="95"/>
      <c r="I109" s="95"/>
      <c r="J109" s="95"/>
      <c r="K109" s="106"/>
      <c r="L109" s="112">
        <f t="shared" si="36"/>
        <v>0</v>
      </c>
      <c r="M109" s="92"/>
      <c r="N109" s="92"/>
    </row>
    <row r="110" spans="1:15" ht="11.25" customHeight="1">
      <c r="A110" s="157"/>
      <c r="B110" s="157"/>
      <c r="C110" s="208" t="s">
        <v>82</v>
      </c>
      <c r="D110" s="205">
        <v>0</v>
      </c>
      <c r="E110" s="205">
        <v>0</v>
      </c>
      <c r="F110" s="205">
        <v>0</v>
      </c>
      <c r="G110" s="205">
        <v>0</v>
      </c>
      <c r="H110" s="205">
        <v>0</v>
      </c>
      <c r="I110" s="205">
        <v>0</v>
      </c>
      <c r="J110" s="205">
        <v>0</v>
      </c>
      <c r="K110" s="211">
        <v>167</v>
      </c>
      <c r="L110" s="205">
        <v>0.5</v>
      </c>
      <c r="M110" s="205">
        <v>3</v>
      </c>
      <c r="N110" s="205"/>
      <c r="O110" s="194"/>
    </row>
    <row r="111" spans="1:15" ht="9.75" customHeight="1">
      <c r="A111" s="157"/>
      <c r="B111" s="157"/>
      <c r="C111" s="209"/>
      <c r="D111" s="205"/>
      <c r="E111" s="205"/>
      <c r="F111" s="205"/>
      <c r="G111" s="205"/>
      <c r="H111" s="205"/>
      <c r="I111" s="205"/>
      <c r="J111" s="205"/>
      <c r="K111" s="211"/>
      <c r="L111" s="205"/>
      <c r="M111" s="205"/>
      <c r="N111" s="205"/>
      <c r="O111" s="196"/>
    </row>
    <row r="112" spans="1:15" ht="12.75" customHeight="1">
      <c r="A112" s="157"/>
      <c r="B112" s="157"/>
      <c r="C112" s="209"/>
      <c r="D112" s="205"/>
      <c r="E112" s="205"/>
      <c r="F112" s="205"/>
      <c r="G112" s="205"/>
      <c r="H112" s="205"/>
      <c r="I112" s="205"/>
      <c r="J112" s="205"/>
      <c r="K112" s="211"/>
      <c r="L112" s="205"/>
      <c r="M112" s="205"/>
      <c r="N112" s="205"/>
      <c r="O112" s="196"/>
    </row>
    <row r="113" spans="1:15" ht="15.75" customHeight="1">
      <c r="A113" s="157"/>
      <c r="B113" s="157"/>
      <c r="C113" s="209"/>
      <c r="D113" s="205"/>
      <c r="E113" s="205"/>
      <c r="F113" s="205"/>
      <c r="G113" s="205"/>
      <c r="H113" s="205"/>
      <c r="I113" s="205"/>
      <c r="J113" s="205"/>
      <c r="K113" s="211"/>
      <c r="L113" s="205"/>
      <c r="M113" s="205"/>
      <c r="N113" s="205"/>
      <c r="O113" s="196"/>
    </row>
    <row r="114" spans="1:15" ht="12" customHeight="1">
      <c r="A114" s="157"/>
      <c r="B114" s="157"/>
      <c r="C114" s="209"/>
      <c r="D114" s="205"/>
      <c r="E114" s="205"/>
      <c r="F114" s="205"/>
      <c r="G114" s="205"/>
      <c r="H114" s="205"/>
      <c r="I114" s="205"/>
      <c r="J114" s="205"/>
      <c r="K114" s="211"/>
      <c r="L114" s="205"/>
      <c r="M114" s="205"/>
      <c r="N114" s="205"/>
      <c r="O114" s="196"/>
    </row>
    <row r="115" spans="1:15" ht="10.5" customHeight="1">
      <c r="A115" s="157"/>
      <c r="B115" s="157"/>
      <c r="C115" s="210"/>
      <c r="D115" s="205"/>
      <c r="E115" s="205"/>
      <c r="F115" s="205"/>
      <c r="G115" s="205"/>
      <c r="H115" s="205"/>
      <c r="I115" s="205"/>
      <c r="J115" s="205"/>
      <c r="K115" s="211"/>
      <c r="L115" s="205"/>
      <c r="M115" s="205"/>
      <c r="N115" s="205"/>
      <c r="O115" s="195"/>
    </row>
    <row r="116" spans="1:15" ht="51" customHeight="1">
      <c r="A116" s="177" t="s">
        <v>187</v>
      </c>
      <c r="B116" s="216" t="s">
        <v>192</v>
      </c>
      <c r="C116" s="54" t="s">
        <v>4</v>
      </c>
      <c r="D116" s="92">
        <f t="shared" ref="D116:L116" si="42">SUM(D117:D121)</f>
        <v>0</v>
      </c>
      <c r="E116" s="92">
        <f t="shared" si="42"/>
        <v>0</v>
      </c>
      <c r="F116" s="92">
        <f t="shared" si="42"/>
        <v>0</v>
      </c>
      <c r="G116" s="92">
        <f t="shared" si="42"/>
        <v>0</v>
      </c>
      <c r="H116" s="92">
        <f t="shared" si="42"/>
        <v>0</v>
      </c>
      <c r="I116" s="92">
        <f t="shared" si="42"/>
        <v>0</v>
      </c>
      <c r="J116" s="92">
        <f t="shared" si="42"/>
        <v>0</v>
      </c>
      <c r="K116" s="104">
        <f t="shared" si="42"/>
        <v>0</v>
      </c>
      <c r="L116" s="104">
        <f t="shared" si="42"/>
        <v>205.70000000000005</v>
      </c>
      <c r="M116" s="92">
        <f>M120</f>
        <v>15</v>
      </c>
      <c r="N116" s="92">
        <f>N120</f>
        <v>15</v>
      </c>
      <c r="O116" s="24"/>
    </row>
    <row r="117" spans="1:15" ht="31.5" hidden="1">
      <c r="A117" s="157"/>
      <c r="B117" s="217"/>
      <c r="C117" s="55" t="s">
        <v>8</v>
      </c>
      <c r="D117" s="95">
        <v>0</v>
      </c>
      <c r="E117" s="95">
        <v>0</v>
      </c>
      <c r="F117" s="95">
        <v>0</v>
      </c>
      <c r="G117" s="95">
        <v>0</v>
      </c>
      <c r="H117" s="95">
        <v>0</v>
      </c>
      <c r="I117" s="95">
        <v>0</v>
      </c>
      <c r="J117" s="95">
        <v>0</v>
      </c>
      <c r="K117" s="106">
        <v>0</v>
      </c>
      <c r="L117" s="112">
        <f t="shared" si="36"/>
        <v>0</v>
      </c>
      <c r="M117" s="92"/>
      <c r="N117" s="92"/>
    </row>
    <row r="118" spans="1:15" ht="25.5" hidden="1" customHeight="1">
      <c r="A118" s="157"/>
      <c r="B118" s="217"/>
      <c r="C118" s="56" t="s">
        <v>9</v>
      </c>
      <c r="D118" s="95">
        <v>0</v>
      </c>
      <c r="E118" s="95">
        <v>0</v>
      </c>
      <c r="F118" s="95">
        <v>0</v>
      </c>
      <c r="G118" s="95">
        <v>0</v>
      </c>
      <c r="H118" s="95">
        <v>0</v>
      </c>
      <c r="I118" s="95">
        <v>0</v>
      </c>
      <c r="J118" s="95">
        <v>0</v>
      </c>
      <c r="K118" s="106">
        <v>0</v>
      </c>
      <c r="L118" s="112">
        <f t="shared" si="36"/>
        <v>0</v>
      </c>
      <c r="M118" s="92"/>
      <c r="N118" s="92"/>
    </row>
    <row r="119" spans="1:15" ht="24" hidden="1" customHeight="1">
      <c r="A119" s="157"/>
      <c r="B119" s="217"/>
      <c r="C119" s="56" t="s">
        <v>81</v>
      </c>
      <c r="D119" s="95">
        <v>0</v>
      </c>
      <c r="E119" s="95">
        <v>0</v>
      </c>
      <c r="F119" s="95">
        <v>0</v>
      </c>
      <c r="G119" s="95">
        <v>0</v>
      </c>
      <c r="H119" s="95">
        <v>0</v>
      </c>
      <c r="I119" s="95">
        <v>0</v>
      </c>
      <c r="J119" s="95">
        <v>0</v>
      </c>
      <c r="K119" s="106">
        <v>0</v>
      </c>
      <c r="L119" s="112">
        <f t="shared" si="36"/>
        <v>0</v>
      </c>
      <c r="M119" s="92"/>
      <c r="N119" s="92"/>
    </row>
    <row r="120" spans="1:15" ht="37.5" customHeight="1">
      <c r="A120" s="177"/>
      <c r="B120" s="216"/>
      <c r="C120" s="56" t="s">
        <v>74</v>
      </c>
      <c r="D120" s="95"/>
      <c r="E120" s="95"/>
      <c r="F120" s="95"/>
      <c r="G120" s="95"/>
      <c r="H120" s="95"/>
      <c r="I120" s="95"/>
      <c r="J120" s="95"/>
      <c r="K120" s="106"/>
      <c r="L120" s="106">
        <f>1858.3-1652.6</f>
        <v>205.70000000000005</v>
      </c>
      <c r="M120" s="92">
        <v>15</v>
      </c>
      <c r="N120" s="92">
        <v>15</v>
      </c>
      <c r="O120" s="24"/>
    </row>
    <row r="121" spans="1:15" ht="15" hidden="1" customHeight="1">
      <c r="A121" s="157"/>
      <c r="B121" s="217"/>
      <c r="C121" s="208" t="s">
        <v>82</v>
      </c>
      <c r="D121" s="205">
        <v>0</v>
      </c>
      <c r="E121" s="205">
        <v>0</v>
      </c>
      <c r="F121" s="205">
        <v>0</v>
      </c>
      <c r="G121" s="205">
        <v>0</v>
      </c>
      <c r="H121" s="205">
        <v>0</v>
      </c>
      <c r="I121" s="205">
        <v>0</v>
      </c>
      <c r="J121" s="205">
        <v>0</v>
      </c>
      <c r="K121" s="211">
        <v>0</v>
      </c>
      <c r="L121" s="112">
        <f t="shared" si="36"/>
        <v>0</v>
      </c>
      <c r="M121" s="92"/>
      <c r="N121" s="92"/>
    </row>
    <row r="122" spans="1:15" ht="14.25" hidden="1" customHeight="1">
      <c r="A122" s="157"/>
      <c r="B122" s="217"/>
      <c r="C122" s="209"/>
      <c r="D122" s="205"/>
      <c r="E122" s="205"/>
      <c r="F122" s="205"/>
      <c r="G122" s="205"/>
      <c r="H122" s="205"/>
      <c r="I122" s="205"/>
      <c r="J122" s="205"/>
      <c r="K122" s="211"/>
      <c r="L122" s="112">
        <f t="shared" si="36"/>
        <v>0</v>
      </c>
      <c r="M122" s="92"/>
      <c r="N122" s="92"/>
    </row>
    <row r="123" spans="1:15" ht="27" hidden="1" customHeight="1">
      <c r="A123" s="157"/>
      <c r="B123" s="217"/>
      <c r="C123" s="209"/>
      <c r="D123" s="205"/>
      <c r="E123" s="205"/>
      <c r="F123" s="205"/>
      <c r="G123" s="205"/>
      <c r="H123" s="205"/>
      <c r="I123" s="205"/>
      <c r="J123" s="205"/>
      <c r="K123" s="211"/>
      <c r="L123" s="112">
        <f t="shared" si="36"/>
        <v>0</v>
      </c>
      <c r="M123" s="92"/>
      <c r="N123" s="92"/>
    </row>
    <row r="124" spans="1:15" ht="13.5" hidden="1" customHeight="1">
      <c r="A124" s="157"/>
      <c r="B124" s="217"/>
      <c r="C124" s="209"/>
      <c r="D124" s="205"/>
      <c r="E124" s="205"/>
      <c r="F124" s="205"/>
      <c r="G124" s="205"/>
      <c r="H124" s="205"/>
      <c r="I124" s="205"/>
      <c r="J124" s="205"/>
      <c r="K124" s="211"/>
      <c r="L124" s="112">
        <f t="shared" si="36"/>
        <v>0</v>
      </c>
      <c r="M124" s="92"/>
      <c r="N124" s="92"/>
    </row>
    <row r="125" spans="1:15" ht="23.25" hidden="1" customHeight="1">
      <c r="A125" s="157"/>
      <c r="B125" s="217"/>
      <c r="C125" s="209"/>
      <c r="D125" s="205"/>
      <c r="E125" s="205"/>
      <c r="F125" s="205"/>
      <c r="G125" s="205"/>
      <c r="H125" s="205"/>
      <c r="I125" s="205"/>
      <c r="J125" s="205"/>
      <c r="K125" s="211"/>
      <c r="L125" s="112">
        <f t="shared" si="36"/>
        <v>0</v>
      </c>
      <c r="M125" s="92"/>
      <c r="N125" s="92"/>
    </row>
    <row r="126" spans="1:15" ht="23.25" hidden="1" customHeight="1">
      <c r="A126" s="158"/>
      <c r="B126" s="218"/>
      <c r="C126" s="210"/>
      <c r="D126" s="205"/>
      <c r="E126" s="205"/>
      <c r="F126" s="205"/>
      <c r="G126" s="205"/>
      <c r="H126" s="205"/>
      <c r="I126" s="205"/>
      <c r="J126" s="205"/>
      <c r="K126" s="211"/>
      <c r="L126" s="112">
        <f t="shared" si="36"/>
        <v>0</v>
      </c>
      <c r="M126" s="92"/>
      <c r="N126" s="92"/>
    </row>
    <row r="127" spans="1:15" ht="20.25" hidden="1" customHeight="1">
      <c r="A127" s="185" t="s">
        <v>79</v>
      </c>
      <c r="B127" s="185" t="s">
        <v>73</v>
      </c>
      <c r="C127" s="54" t="s">
        <v>4</v>
      </c>
      <c r="D127" s="92">
        <f>SUM(D128:D132)</f>
        <v>0</v>
      </c>
      <c r="E127" s="92">
        <f t="shared" ref="E127:K127" si="43">SUM(E128:E132)</f>
        <v>0</v>
      </c>
      <c r="F127" s="92">
        <f t="shared" si="43"/>
        <v>0</v>
      </c>
      <c r="G127" s="92">
        <f t="shared" si="43"/>
        <v>0</v>
      </c>
      <c r="H127" s="92">
        <f t="shared" si="43"/>
        <v>0</v>
      </c>
      <c r="I127" s="92">
        <f t="shared" si="43"/>
        <v>0</v>
      </c>
      <c r="J127" s="92">
        <f t="shared" si="43"/>
        <v>0</v>
      </c>
      <c r="K127" s="104">
        <f t="shared" si="43"/>
        <v>0</v>
      </c>
      <c r="L127" s="112">
        <f t="shared" si="36"/>
        <v>0</v>
      </c>
      <c r="M127" s="92"/>
      <c r="N127" s="92"/>
    </row>
    <row r="128" spans="1:15" ht="31.5" hidden="1">
      <c r="A128" s="192"/>
      <c r="B128" s="192"/>
      <c r="C128" s="55" t="s">
        <v>8</v>
      </c>
      <c r="D128" s="92">
        <v>0</v>
      </c>
      <c r="E128" s="92">
        <v>0</v>
      </c>
      <c r="F128" s="92">
        <v>0</v>
      </c>
      <c r="G128" s="92">
        <v>0</v>
      </c>
      <c r="H128" s="92">
        <v>0</v>
      </c>
      <c r="I128" s="92">
        <v>0</v>
      </c>
      <c r="J128" s="92">
        <v>0</v>
      </c>
      <c r="K128" s="104">
        <v>0</v>
      </c>
      <c r="L128" s="112">
        <f t="shared" si="36"/>
        <v>0</v>
      </c>
      <c r="M128" s="92"/>
      <c r="N128" s="92"/>
    </row>
    <row r="129" spans="1:15" ht="20.25" hidden="1" customHeight="1">
      <c r="A129" s="192"/>
      <c r="B129" s="192"/>
      <c r="C129" s="56" t="s">
        <v>9</v>
      </c>
      <c r="D129" s="92">
        <v>0</v>
      </c>
      <c r="E129" s="92">
        <v>0</v>
      </c>
      <c r="F129" s="92">
        <v>0</v>
      </c>
      <c r="G129" s="92">
        <v>0</v>
      </c>
      <c r="H129" s="92">
        <v>0</v>
      </c>
      <c r="I129" s="92">
        <v>0</v>
      </c>
      <c r="J129" s="92">
        <v>0</v>
      </c>
      <c r="K129" s="104">
        <v>0</v>
      </c>
      <c r="L129" s="112">
        <f t="shared" si="36"/>
        <v>0</v>
      </c>
      <c r="M129" s="92"/>
      <c r="N129" s="92"/>
    </row>
    <row r="130" spans="1:15" ht="20.25" hidden="1" customHeight="1">
      <c r="A130" s="192"/>
      <c r="B130" s="192"/>
      <c r="C130" s="56" t="s">
        <v>81</v>
      </c>
      <c r="D130" s="92">
        <v>0</v>
      </c>
      <c r="E130" s="92">
        <v>0</v>
      </c>
      <c r="F130" s="92">
        <v>0</v>
      </c>
      <c r="G130" s="92">
        <v>0</v>
      </c>
      <c r="H130" s="92">
        <v>0</v>
      </c>
      <c r="I130" s="92">
        <v>0</v>
      </c>
      <c r="J130" s="92">
        <v>0</v>
      </c>
      <c r="K130" s="104">
        <v>0</v>
      </c>
      <c r="L130" s="112">
        <f t="shared" si="36"/>
        <v>0</v>
      </c>
      <c r="M130" s="92"/>
      <c r="N130" s="92"/>
    </row>
    <row r="131" spans="1:15" ht="21.75" hidden="1" customHeight="1">
      <c r="A131" s="192"/>
      <c r="B131" s="192"/>
      <c r="C131" s="56" t="s">
        <v>74</v>
      </c>
      <c r="D131" s="92"/>
      <c r="E131" s="92"/>
      <c r="F131" s="92"/>
      <c r="G131" s="92"/>
      <c r="H131" s="92"/>
      <c r="I131" s="92"/>
      <c r="J131" s="92"/>
      <c r="K131" s="104"/>
      <c r="L131" s="112">
        <f t="shared" si="36"/>
        <v>0</v>
      </c>
      <c r="M131" s="92"/>
      <c r="N131" s="92"/>
    </row>
    <row r="132" spans="1:15" ht="17.25" hidden="1" customHeight="1">
      <c r="A132" s="192"/>
      <c r="B132" s="192"/>
      <c r="C132" s="77" t="s">
        <v>82</v>
      </c>
      <c r="D132" s="116">
        <v>0</v>
      </c>
      <c r="E132" s="116">
        <v>0</v>
      </c>
      <c r="F132" s="116">
        <v>0</v>
      </c>
      <c r="G132" s="116">
        <v>0</v>
      </c>
      <c r="H132" s="116">
        <v>0</v>
      </c>
      <c r="I132" s="116">
        <v>0</v>
      </c>
      <c r="J132" s="116">
        <v>0</v>
      </c>
      <c r="K132" s="119">
        <v>0</v>
      </c>
      <c r="L132" s="112">
        <f t="shared" si="36"/>
        <v>0</v>
      </c>
      <c r="M132" s="92"/>
      <c r="N132" s="92"/>
    </row>
    <row r="133" spans="1:15" ht="98.25" hidden="1" customHeight="1">
      <c r="A133" s="84" t="s">
        <v>154</v>
      </c>
      <c r="B133" s="85" t="s">
        <v>155</v>
      </c>
      <c r="C133" s="79"/>
      <c r="D133" s="117">
        <v>0</v>
      </c>
      <c r="E133" s="92">
        <v>0</v>
      </c>
      <c r="F133" s="131">
        <v>0</v>
      </c>
      <c r="G133" s="116">
        <v>0</v>
      </c>
      <c r="H133" s="131">
        <v>0</v>
      </c>
      <c r="I133" s="116">
        <v>0</v>
      </c>
      <c r="J133" s="131">
        <v>0</v>
      </c>
      <c r="K133" s="119">
        <v>0</v>
      </c>
      <c r="L133" s="120">
        <v>0</v>
      </c>
      <c r="M133" s="116"/>
      <c r="N133" s="116"/>
    </row>
    <row r="134" spans="1:15" ht="25.5">
      <c r="A134" s="197" t="s">
        <v>32</v>
      </c>
      <c r="B134" s="197" t="s">
        <v>131</v>
      </c>
      <c r="C134" s="129" t="s">
        <v>4</v>
      </c>
      <c r="D134" s="24">
        <f>D135+D136</f>
        <v>8379.0999999999985</v>
      </c>
      <c r="E134" s="24">
        <f>E135+E136</f>
        <v>793.4</v>
      </c>
      <c r="F134" s="24">
        <f t="shared" ref="F134" si="44">F135+F136</f>
        <v>759.8</v>
      </c>
      <c r="G134" s="24">
        <f t="shared" ref="G134" si="45">G135+G136</f>
        <v>722.1</v>
      </c>
      <c r="H134" s="24">
        <f t="shared" ref="H134" si="46">H135+H136</f>
        <v>938.3</v>
      </c>
      <c r="I134" s="24">
        <f t="shared" ref="I134" si="47">I135+I136</f>
        <v>1005.1</v>
      </c>
      <c r="J134" s="24">
        <f t="shared" ref="J134" si="48">J135+J136</f>
        <v>1216.5999999999999</v>
      </c>
      <c r="K134" s="24">
        <f t="shared" ref="K134" si="49">K135+K136</f>
        <v>1030</v>
      </c>
      <c r="L134" s="24">
        <f t="shared" ref="L134" si="50">L135+L136</f>
        <v>793.7</v>
      </c>
      <c r="M134" s="24">
        <f t="shared" ref="M134" si="51">M135+M136</f>
        <v>820.1</v>
      </c>
      <c r="N134" s="24">
        <f t="shared" ref="N134" si="52">N135+N136</f>
        <v>200</v>
      </c>
      <c r="O134" s="24">
        <f t="shared" ref="O134" si="53">O135+O136</f>
        <v>100</v>
      </c>
    </row>
    <row r="135" spans="1:15" ht="25.5">
      <c r="A135" s="198"/>
      <c r="B135" s="200"/>
      <c r="C135" s="129" t="s">
        <v>81</v>
      </c>
      <c r="D135" s="24"/>
      <c r="E135" s="24"/>
      <c r="F135" s="24"/>
      <c r="G135" s="24"/>
      <c r="H135" s="24"/>
      <c r="I135" s="24"/>
      <c r="J135" s="24"/>
      <c r="K135" s="132"/>
      <c r="L135" s="132"/>
      <c r="M135" s="132"/>
      <c r="N135" s="132"/>
      <c r="O135" s="24"/>
    </row>
    <row r="136" spans="1:15" ht="23.25" customHeight="1">
      <c r="A136" s="199"/>
      <c r="B136" s="201"/>
      <c r="C136" s="129" t="s">
        <v>74</v>
      </c>
      <c r="D136" s="24">
        <f>E136+F136+G136+H136+I136+J136+K136+L136+M136+N136+O136</f>
        <v>8379.0999999999985</v>
      </c>
      <c r="E136" s="24">
        <v>793.4</v>
      </c>
      <c r="F136" s="24">
        <v>759.8</v>
      </c>
      <c r="G136" s="24">
        <v>722.1</v>
      </c>
      <c r="H136" s="24">
        <v>938.3</v>
      </c>
      <c r="I136" s="24">
        <v>1005.1</v>
      </c>
      <c r="J136" s="24">
        <v>1216.5999999999999</v>
      </c>
      <c r="K136" s="132">
        <v>1030</v>
      </c>
      <c r="L136" s="132">
        <f>L137</f>
        <v>793.7</v>
      </c>
      <c r="M136" s="132">
        <f>M137</f>
        <v>820.1</v>
      </c>
      <c r="N136" s="132">
        <f>N137</f>
        <v>200</v>
      </c>
      <c r="O136" s="24">
        <f>O137</f>
        <v>100</v>
      </c>
    </row>
    <row r="137" spans="1:15" ht="25.5">
      <c r="A137" s="232" t="s">
        <v>193</v>
      </c>
      <c r="B137" s="232" t="s">
        <v>132</v>
      </c>
      <c r="C137" s="130" t="s">
        <v>4</v>
      </c>
      <c r="D137" s="24">
        <f>D138+D139</f>
        <v>8379.0999999999985</v>
      </c>
      <c r="E137" s="24">
        <f>E138+E139</f>
        <v>793.4</v>
      </c>
      <c r="F137" s="24">
        <f t="shared" ref="F137:O137" si="54">F138+F139</f>
        <v>759.8</v>
      </c>
      <c r="G137" s="24">
        <f t="shared" si="54"/>
        <v>722.1</v>
      </c>
      <c r="H137" s="24">
        <f t="shared" si="54"/>
        <v>938.3</v>
      </c>
      <c r="I137" s="24">
        <f t="shared" si="54"/>
        <v>1005.1</v>
      </c>
      <c r="J137" s="24">
        <f t="shared" si="54"/>
        <v>1216.5999999999999</v>
      </c>
      <c r="K137" s="24">
        <f t="shared" si="54"/>
        <v>1030</v>
      </c>
      <c r="L137" s="24">
        <f t="shared" si="54"/>
        <v>793.7</v>
      </c>
      <c r="M137" s="24">
        <f t="shared" si="54"/>
        <v>820.1</v>
      </c>
      <c r="N137" s="24">
        <f t="shared" si="54"/>
        <v>200</v>
      </c>
      <c r="O137" s="24">
        <f t="shared" si="54"/>
        <v>100</v>
      </c>
    </row>
    <row r="138" spans="1:15" ht="25.5">
      <c r="A138" s="233"/>
      <c r="B138" s="233"/>
      <c r="C138" s="130" t="s">
        <v>81</v>
      </c>
      <c r="D138" s="24"/>
      <c r="E138" s="24"/>
      <c r="F138" s="24"/>
      <c r="G138" s="24"/>
      <c r="H138" s="24"/>
      <c r="I138" s="24"/>
      <c r="J138" s="24"/>
      <c r="K138" s="132"/>
      <c r="L138" s="132"/>
      <c r="M138" s="132"/>
      <c r="N138" s="132"/>
      <c r="O138" s="24"/>
    </row>
    <row r="139" spans="1:15" ht="44.25" customHeight="1">
      <c r="A139" s="234"/>
      <c r="B139" s="234"/>
      <c r="C139" s="130" t="s">
        <v>74</v>
      </c>
      <c r="D139" s="24">
        <f>E139+F139+G139+H139+I139+J139+K139+L139+M139+N139+O139</f>
        <v>8379.0999999999985</v>
      </c>
      <c r="E139" s="24">
        <v>793.4</v>
      </c>
      <c r="F139" s="24">
        <v>759.8</v>
      </c>
      <c r="G139" s="24">
        <v>722.1</v>
      </c>
      <c r="H139" s="24">
        <v>938.3</v>
      </c>
      <c r="I139" s="24">
        <v>1005.1</v>
      </c>
      <c r="J139" s="24">
        <v>1216.5999999999999</v>
      </c>
      <c r="K139" s="132">
        <v>1030</v>
      </c>
      <c r="L139" s="132">
        <v>793.7</v>
      </c>
      <c r="M139" s="132">
        <v>820.1</v>
      </c>
      <c r="N139" s="132">
        <v>200</v>
      </c>
      <c r="O139" s="24">
        <v>100</v>
      </c>
    </row>
  </sheetData>
  <autoFilter ref="A4:L133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11">
      <customFilters and="1">
        <customFilter operator="notEqual" val="0"/>
      </customFilters>
    </filterColumn>
  </autoFilter>
  <mergeCells count="102">
    <mergeCell ref="A137:A139"/>
    <mergeCell ref="B137:B139"/>
    <mergeCell ref="A4:J4"/>
    <mergeCell ref="B52:B56"/>
    <mergeCell ref="A52:A56"/>
    <mergeCell ref="D6:D7"/>
    <mergeCell ref="A45:A50"/>
    <mergeCell ref="B41:B44"/>
    <mergeCell ref="A41:A44"/>
    <mergeCell ref="B22:B27"/>
    <mergeCell ref="A22:A27"/>
    <mergeCell ref="A37:A40"/>
    <mergeCell ref="A34:A36"/>
    <mergeCell ref="D5:L5"/>
    <mergeCell ref="B45:B50"/>
    <mergeCell ref="B37:B40"/>
    <mergeCell ref="B28:B33"/>
    <mergeCell ref="A28:A33"/>
    <mergeCell ref="B15:B20"/>
    <mergeCell ref="A15:A20"/>
    <mergeCell ref="A5:A7"/>
    <mergeCell ref="B5:B7"/>
    <mergeCell ref="K86:K88"/>
    <mergeCell ref="I86:I88"/>
    <mergeCell ref="H86:H88"/>
    <mergeCell ref="E86:E88"/>
    <mergeCell ref="J86:J88"/>
    <mergeCell ref="B81:B88"/>
    <mergeCell ref="F86:F88"/>
    <mergeCell ref="G86:G88"/>
    <mergeCell ref="D86:D88"/>
    <mergeCell ref="C5:C7"/>
    <mergeCell ref="A9:A14"/>
    <mergeCell ref="B9:B14"/>
    <mergeCell ref="A75:A80"/>
    <mergeCell ref="B69:B74"/>
    <mergeCell ref="A69:A74"/>
    <mergeCell ref="A81:A88"/>
    <mergeCell ref="A63:A68"/>
    <mergeCell ref="B63:B68"/>
    <mergeCell ref="A57:A62"/>
    <mergeCell ref="B57:B62"/>
    <mergeCell ref="C86:C88"/>
    <mergeCell ref="B75:B80"/>
    <mergeCell ref="B34:B36"/>
    <mergeCell ref="K102:K104"/>
    <mergeCell ref="K121:K126"/>
    <mergeCell ref="G110:G115"/>
    <mergeCell ref="G121:G126"/>
    <mergeCell ref="H121:H126"/>
    <mergeCell ref="B97:B104"/>
    <mergeCell ref="H102:H104"/>
    <mergeCell ref="I102:I104"/>
    <mergeCell ref="J102:J104"/>
    <mergeCell ref="F102:F104"/>
    <mergeCell ref="C102:C104"/>
    <mergeCell ref="I121:I126"/>
    <mergeCell ref="E121:E126"/>
    <mergeCell ref="F121:F126"/>
    <mergeCell ref="H110:H115"/>
    <mergeCell ref="G102:G104"/>
    <mergeCell ref="C121:C126"/>
    <mergeCell ref="B116:B126"/>
    <mergeCell ref="D102:D104"/>
    <mergeCell ref="E110:E115"/>
    <mergeCell ref="D110:D115"/>
    <mergeCell ref="J94:J96"/>
    <mergeCell ref="F110:F115"/>
    <mergeCell ref="I94:I96"/>
    <mergeCell ref="E94:E96"/>
    <mergeCell ref="F94:F96"/>
    <mergeCell ref="J110:J115"/>
    <mergeCell ref="A97:A104"/>
    <mergeCell ref="A89:A96"/>
    <mergeCell ref="G94:G96"/>
    <mergeCell ref="C94:C96"/>
    <mergeCell ref="D94:D96"/>
    <mergeCell ref="B89:B96"/>
    <mergeCell ref="O103:O104"/>
    <mergeCell ref="O110:O115"/>
    <mergeCell ref="A134:A136"/>
    <mergeCell ref="B134:B136"/>
    <mergeCell ref="E6:N6"/>
    <mergeCell ref="L110:L115"/>
    <mergeCell ref="M110:M115"/>
    <mergeCell ref="N110:N115"/>
    <mergeCell ref="L102:L104"/>
    <mergeCell ref="M102:M104"/>
    <mergeCell ref="N102:N104"/>
    <mergeCell ref="J121:J126"/>
    <mergeCell ref="I110:I115"/>
    <mergeCell ref="B127:B132"/>
    <mergeCell ref="D121:D126"/>
    <mergeCell ref="B105:B115"/>
    <mergeCell ref="A116:A126"/>
    <mergeCell ref="C110:C115"/>
    <mergeCell ref="A127:A132"/>
    <mergeCell ref="K94:K96"/>
    <mergeCell ref="K110:K115"/>
    <mergeCell ref="H94:H96"/>
    <mergeCell ref="A105:A115"/>
    <mergeCell ref="E102:E104"/>
  </mergeCells>
  <phoneticPr fontId="11" type="noConversion"/>
  <pageMargins left="0.70866141732283472" right="0.31496062992125984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прил1</vt:lpstr>
      <vt:lpstr>прил  2</vt:lpstr>
      <vt:lpstr>прил  3</vt:lpstr>
      <vt:lpstr>'прил  2'!Заголовки_для_печати</vt:lpstr>
      <vt:lpstr>'прил  3'!Заголовки_для_печати</vt:lpstr>
      <vt:lpstr>прил1!Заголовки_для_печати</vt:lpstr>
      <vt:lpstr>'прил  2'!Область_печати</vt:lpstr>
      <vt:lpstr>'прил  3'!Область_печати</vt:lpstr>
      <vt:lpstr>прил1!Область_печати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</cp:lastModifiedBy>
  <cp:lastPrinted>2022-01-04T08:39:01Z</cp:lastPrinted>
  <dcterms:created xsi:type="dcterms:W3CDTF">2011-03-10T10:26:24Z</dcterms:created>
  <dcterms:modified xsi:type="dcterms:W3CDTF">2022-03-21T07:06:09Z</dcterms:modified>
</cp:coreProperties>
</file>