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 firstSheet="1" activeTab="1"/>
  </bookViews>
  <sheets>
    <sheet name="Источники" sheetId="6" state="hidden" r:id="rId1"/>
    <sheet name="Доходы" sheetId="7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Доходы!$A$1:$F$53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7"/>
  <c r="D9"/>
  <c r="C9"/>
  <c r="K17" i="2"/>
  <c r="K13"/>
  <c r="K29"/>
  <c r="K22"/>
  <c r="N134"/>
  <c r="N132"/>
  <c r="M134"/>
  <c r="M132"/>
  <c r="L134"/>
  <c r="L132"/>
  <c r="J438"/>
  <c r="L437"/>
  <c r="M437"/>
  <c r="N437"/>
  <c r="J410"/>
  <c r="I165" i="3"/>
  <c r="H165" i="4" s="1"/>
  <c r="L378" i="2"/>
  <c r="M378"/>
  <c r="H165" i="3" s="1"/>
  <c r="G165" i="4" s="1"/>
  <c r="N378" i="2"/>
  <c r="K378"/>
  <c r="J379"/>
  <c r="J380"/>
  <c r="L357"/>
  <c r="M357"/>
  <c r="H160" i="3" s="1"/>
  <c r="G118" i="5" s="1"/>
  <c r="N357" i="2"/>
  <c r="I160" i="3" s="1"/>
  <c r="H118" i="5" s="1"/>
  <c r="K357" i="2"/>
  <c r="J358"/>
  <c r="J359"/>
  <c r="L229"/>
  <c r="M229"/>
  <c r="H100" i="3" s="1"/>
  <c r="G100" i="4" s="1"/>
  <c r="N229" i="2"/>
  <c r="I100" i="3" s="1"/>
  <c r="H100" i="4" s="1"/>
  <c r="K229" i="2"/>
  <c r="J230"/>
  <c r="J231"/>
  <c r="N402"/>
  <c r="M402"/>
  <c r="K65"/>
  <c r="K150"/>
  <c r="K53"/>
  <c r="K439"/>
  <c r="K437" s="1"/>
  <c r="G123" i="5" l="1"/>
  <c r="H123"/>
  <c r="G160" i="4"/>
  <c r="H160"/>
  <c r="J378" i="2"/>
  <c r="G165" i="3" s="1"/>
  <c r="F118" i="5"/>
  <c r="J357" i="2"/>
  <c r="G160" i="3" s="1"/>
  <c r="F160" i="4" s="1"/>
  <c r="G74" i="5"/>
  <c r="H74"/>
  <c r="J229" i="2"/>
  <c r="G100" i="3" s="1"/>
  <c r="F100" i="4" s="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H242" s="1"/>
  <c r="H241" s="1"/>
  <c r="H240" s="1"/>
  <c r="H239" s="1"/>
  <c r="H238" s="1"/>
  <c r="H237" s="1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M36" i="2"/>
  <c r="J95"/>
  <c r="J96"/>
  <c r="N131"/>
  <c r="M16"/>
  <c r="N16"/>
  <c r="F74" i="5" l="1"/>
  <c r="F123"/>
  <c r="F165" i="4"/>
  <c r="G17" i="10" l="1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8" i="3" l="1"/>
  <c r="I147" s="1"/>
  <c r="H147" i="4" s="1"/>
  <c r="H146" i="3"/>
  <c r="H145" s="1"/>
  <c r="G103" i="5" s="1"/>
  <c r="H148" i="3"/>
  <c r="H147" s="1"/>
  <c r="G105" i="5" s="1"/>
  <c r="I146" i="3"/>
  <c r="I145" s="1"/>
  <c r="H145" i="4" s="1"/>
  <c r="J316" i="2"/>
  <c r="K315"/>
  <c r="J315" s="1"/>
  <c r="J317"/>
  <c r="J311"/>
  <c r="K310"/>
  <c r="J310" s="1"/>
  <c r="J312"/>
  <c r="H106" i="5" l="1"/>
  <c r="G145" i="4"/>
  <c r="G106" i="5"/>
  <c r="H103"/>
  <c r="G148" i="4"/>
  <c r="G104" i="5"/>
  <c r="G146" i="3"/>
  <c r="G145" s="1"/>
  <c r="J145" s="1"/>
  <c r="G146" i="4"/>
  <c r="G148" i="3"/>
  <c r="G147" s="1"/>
  <c r="J147" s="1"/>
  <c r="H148" i="4"/>
  <c r="H104" i="5"/>
  <c r="H146" i="4"/>
  <c r="G147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J148" i="3" l="1"/>
  <c r="F104" i="5"/>
  <c r="I104" s="1"/>
  <c r="J146" i="3"/>
  <c r="F146" i="4"/>
  <c r="I146" s="1"/>
  <c r="J554" i="2"/>
  <c r="F106" i="5"/>
  <c r="I106" s="1"/>
  <c r="F148" i="4"/>
  <c r="I148" s="1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1"/>
  <c r="E11"/>
  <c r="C11"/>
  <c r="D15"/>
  <c r="D14" s="1"/>
  <c r="E15"/>
  <c r="E14" s="1"/>
  <c r="C15"/>
  <c r="C14" s="1"/>
  <c r="D21"/>
  <c r="D20" s="1"/>
  <c r="E21"/>
  <c r="E20" s="1"/>
  <c r="E17" s="1"/>
  <c r="C21"/>
  <c r="C20" s="1"/>
  <c r="C17" s="1"/>
  <c r="G3" i="9"/>
  <c r="G2"/>
  <c r="G3" i="5"/>
  <c r="G2"/>
  <c r="G3" i="4"/>
  <c r="G2"/>
  <c r="J190" i="3" l="1"/>
  <c r="G190"/>
  <c r="G189" s="1"/>
  <c r="J189" s="1"/>
  <c r="D17" i="7"/>
  <c r="F59" i="5"/>
  <c r="I59" s="1"/>
  <c r="J113" i="3"/>
  <c r="G100" i="5"/>
  <c r="G189" i="4"/>
  <c r="F113"/>
  <c r="I113" s="1"/>
  <c r="H100" i="5"/>
  <c r="H189" i="4"/>
  <c r="K305" i="2"/>
  <c r="J306"/>
  <c r="J202"/>
  <c r="G22" i="12"/>
  <c r="G12" s="1"/>
  <c r="H22"/>
  <c r="I22"/>
  <c r="I12" s="1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E67" s="1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J15"/>
  <c r="I15"/>
  <c r="H15"/>
  <c r="G15"/>
  <c r="F15"/>
  <c r="K13"/>
  <c r="J13"/>
  <c r="I13"/>
  <c r="H13"/>
  <c r="G13"/>
  <c r="F13"/>
  <c r="E82" i="11"/>
  <c r="E80"/>
  <c r="E79"/>
  <c r="E69" s="1"/>
  <c r="E77"/>
  <c r="E72" s="1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54" s="1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E39" s="1"/>
  <c r="E47"/>
  <c r="E45"/>
  <c r="E44"/>
  <c r="K42"/>
  <c r="J42"/>
  <c r="I42"/>
  <c r="H42"/>
  <c r="G42"/>
  <c r="F42"/>
  <c r="E42"/>
  <c r="K40"/>
  <c r="K10" s="1"/>
  <c r="J40"/>
  <c r="J10" s="1"/>
  <c r="I40"/>
  <c r="H40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G17"/>
  <c r="F17"/>
  <c r="F12" s="1"/>
  <c r="K15"/>
  <c r="J15"/>
  <c r="I15"/>
  <c r="H15"/>
  <c r="G15"/>
  <c r="F15"/>
  <c r="K14"/>
  <c r="K9" s="1"/>
  <c r="J14"/>
  <c r="I14"/>
  <c r="H14"/>
  <c r="G14"/>
  <c r="G9" s="1"/>
  <c r="F14"/>
  <c r="G10"/>
  <c r="F10"/>
  <c r="F9" l="1"/>
  <c r="E40" i="12"/>
  <c r="H12" i="11"/>
  <c r="E55" i="12"/>
  <c r="I7"/>
  <c r="I12" i="11"/>
  <c r="E52" i="12"/>
  <c r="K8"/>
  <c r="E38"/>
  <c r="E70" i="11"/>
  <c r="H10"/>
  <c r="F190" i="4"/>
  <c r="I190" s="1"/>
  <c r="F101" i="5"/>
  <c r="I101" s="1"/>
  <c r="E57" i="11"/>
  <c r="G10" i="12"/>
  <c r="F10"/>
  <c r="E53"/>
  <c r="E68"/>
  <c r="G7"/>
  <c r="J10"/>
  <c r="E14" i="11"/>
  <c r="E9" s="1"/>
  <c r="I10" i="12"/>
  <c r="E17" i="11"/>
  <c r="K10" i="12"/>
  <c r="E37"/>
  <c r="E40" i="11"/>
  <c r="E70" i="12"/>
  <c r="F7"/>
  <c r="K12" i="11"/>
  <c r="G12"/>
  <c r="G8" i="12"/>
  <c r="I10" i="11"/>
  <c r="I8" i="12"/>
  <c r="J7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10"/>
  <c r="E12"/>
  <c r="E10" i="12" l="1"/>
  <c r="F58" i="5"/>
  <c r="J298" i="2"/>
  <c r="J304"/>
  <c r="E8" i="12"/>
  <c r="E7"/>
  <c r="E12"/>
  <c r="G140" i="3" l="1"/>
  <c r="G139" s="1"/>
  <c r="J139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28" i="7" l="1"/>
  <c r="E10" s="1"/>
  <c r="J140" i="3"/>
  <c r="F97" i="5"/>
  <c r="I97" s="1"/>
  <c r="F140" i="4"/>
  <c r="I140" s="1"/>
  <c r="F52" i="7"/>
  <c r="F50"/>
  <c r="F46"/>
  <c r="F44"/>
  <c r="F41"/>
  <c r="F38"/>
  <c r="F39"/>
  <c r="F31"/>
  <c r="D28"/>
  <c r="D10" s="1"/>
  <c r="F29"/>
  <c r="F33"/>
  <c r="C43"/>
  <c r="F43" s="1"/>
  <c r="F47"/>
  <c r="C28"/>
  <c r="C10" s="1"/>
  <c r="F34"/>
  <c r="G10" i="10"/>
  <c r="G23"/>
  <c r="G21" s="1"/>
  <c r="E10"/>
  <c r="E23"/>
  <c r="E21" s="1"/>
  <c r="C10"/>
  <c r="C23"/>
  <c r="C21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C49"/>
  <c r="E49"/>
  <c r="E37" s="1"/>
  <c r="E36" s="1"/>
  <c r="G37" i="6"/>
  <c r="D33"/>
  <c r="G38"/>
  <c r="D37" i="7" l="1"/>
  <c r="D36" s="1"/>
  <c r="C37"/>
  <c r="F96" i="5"/>
  <c r="I96" s="1"/>
  <c r="F28" i="7"/>
  <c r="F49"/>
  <c r="F27" i="6"/>
  <c r="F26" s="1"/>
  <c r="F25" s="1"/>
  <c r="F24" s="1"/>
  <c r="G15"/>
  <c r="G10"/>
  <c r="G16"/>
  <c r="D32"/>
  <c r="G33"/>
  <c r="E27" l="1"/>
  <c r="E26" s="1"/>
  <c r="E25" s="1"/>
  <c r="E24" s="1"/>
  <c r="C36" i="7"/>
  <c r="F36" s="1"/>
  <c r="F37"/>
  <c r="F10"/>
  <c r="G32" i="6"/>
  <c r="H165" i="5" l="1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H193"/>
  <c r="H192" s="1"/>
  <c r="H191" s="1"/>
  <c r="G191" i="4" s="1"/>
  <c r="M237" i="2"/>
  <c r="H105" i="3"/>
  <c r="H104" s="1"/>
  <c r="H103" s="1"/>
  <c r="J247"/>
  <c r="I248" i="4"/>
  <c r="D27" i="6"/>
  <c r="F9" i="7"/>
  <c r="I165" i="5"/>
  <c r="K238" i="2"/>
  <c r="J239"/>
  <c r="K456"/>
  <c r="J457"/>
  <c r="J246" i="3"/>
  <c r="H164" i="5"/>
  <c r="G164"/>
  <c r="G237" i="4"/>
  <c r="G67" i="5"/>
  <c r="G66" s="1"/>
  <c r="H33" i="4"/>
  <c r="H51" i="5"/>
  <c r="H50" s="1"/>
  <c r="H237" i="4"/>
  <c r="H67" i="5"/>
  <c r="H66" s="1"/>
  <c r="G193" i="4"/>
  <c r="H247"/>
  <c r="G33"/>
  <c r="G51" i="5"/>
  <c r="G50" s="1"/>
  <c r="G247" i="4"/>
  <c r="H161" i="5"/>
  <c r="F161"/>
  <c r="H163"/>
  <c r="F245" i="4"/>
  <c r="H246"/>
  <c r="F163" i="5"/>
  <c r="F246" i="4"/>
  <c r="H162" i="5"/>
  <c r="H245" i="4"/>
  <c r="F162" i="5"/>
  <c r="H192" i="4" l="1"/>
  <c r="H193"/>
  <c r="H139" i="5"/>
  <c r="H138" s="1"/>
  <c r="G139"/>
  <c r="G138" s="1"/>
  <c r="G192" i="4"/>
  <c r="I164" i="5"/>
  <c r="G27" i="6"/>
  <c r="D26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4" i="3"/>
  <c r="J105"/>
  <c r="F105" i="4"/>
  <c r="I105" s="1"/>
  <c r="D24" i="6"/>
  <c r="G24" s="1"/>
  <c r="G25"/>
  <c r="K49" i="12"/>
  <c r="K46" s="1"/>
  <c r="K48" i="11"/>
  <c r="J103" i="3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M372"/>
  <c r="M371" s="1"/>
  <c r="L37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N90"/>
  <c r="M90"/>
  <c r="L90"/>
  <c r="N88"/>
  <c r="M88"/>
  <c r="L88"/>
  <c r="N79"/>
  <c r="M79"/>
  <c r="L79"/>
  <c r="N76"/>
  <c r="M76"/>
  <c r="L76"/>
  <c r="N71"/>
  <c r="M71"/>
  <c r="L71"/>
  <c r="N36"/>
  <c r="L36"/>
  <c r="N32"/>
  <c r="M32"/>
  <c r="L32"/>
  <c r="N28"/>
  <c r="M28"/>
  <c r="L28"/>
  <c r="N24"/>
  <c r="M24"/>
  <c r="L24"/>
  <c r="N21"/>
  <c r="M21"/>
  <c r="L21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I173" i="3" l="1"/>
  <c r="I164"/>
  <c r="I163" s="1"/>
  <c r="H163" i="4" s="1"/>
  <c r="N370" i="2"/>
  <c r="M370"/>
  <c r="H164" i="3" s="1"/>
  <c r="H155"/>
  <c r="G155" i="4" s="1"/>
  <c r="H203" i="3"/>
  <c r="H159"/>
  <c r="H158" s="1"/>
  <c r="M349" i="2"/>
  <c r="I159" i="3"/>
  <c r="I158" s="1"/>
  <c r="N349" i="2"/>
  <c r="H99" i="3"/>
  <c r="H98" s="1"/>
  <c r="H95" s="1"/>
  <c r="H94" s="1"/>
  <c r="H93" s="1"/>
  <c r="H92" s="1"/>
  <c r="H79" s="1"/>
  <c r="M217" i="2"/>
  <c r="I99" i="3"/>
  <c r="I98" s="1"/>
  <c r="I95" s="1"/>
  <c r="I94" s="1"/>
  <c r="I93" s="1"/>
  <c r="I92" s="1"/>
  <c r="I79" s="1"/>
  <c r="N217" i="2"/>
  <c r="H173" i="3"/>
  <c r="F78" i="5"/>
  <c r="I78" s="1"/>
  <c r="I224" i="3"/>
  <c r="I128"/>
  <c r="I127" s="1"/>
  <c r="I126" s="1"/>
  <c r="I125" s="1"/>
  <c r="I155"/>
  <c r="I203"/>
  <c r="H203" i="4" s="1"/>
  <c r="I211" i="3"/>
  <c r="H128"/>
  <c r="H127" s="1"/>
  <c r="H126" s="1"/>
  <c r="H125" s="1"/>
  <c r="H211"/>
  <c r="I42"/>
  <c r="I41" s="1"/>
  <c r="I40" s="1"/>
  <c r="I39" s="1"/>
  <c r="H42"/>
  <c r="H41" s="1"/>
  <c r="H40" s="1"/>
  <c r="H39" s="1"/>
  <c r="I66"/>
  <c r="I65" s="1"/>
  <c r="I64" s="1"/>
  <c r="I63" s="1"/>
  <c r="I62" s="1"/>
  <c r="I170"/>
  <c r="H170" i="4" s="1"/>
  <c r="H66" i="3"/>
  <c r="H65" s="1"/>
  <c r="H64" s="1"/>
  <c r="H63" s="1"/>
  <c r="H62" s="1"/>
  <c r="H170"/>
  <c r="G170" i="4" s="1"/>
  <c r="I120" i="3"/>
  <c r="I119" s="1"/>
  <c r="I118" s="1"/>
  <c r="I117" s="1"/>
  <c r="H120"/>
  <c r="H119" s="1"/>
  <c r="H118" s="1"/>
  <c r="H117" s="1"/>
  <c r="H224"/>
  <c r="L93" i="2"/>
  <c r="L92" s="1"/>
  <c r="J94"/>
  <c r="K463"/>
  <c r="J177"/>
  <c r="J16"/>
  <c r="J322"/>
  <c r="H112" i="5"/>
  <c r="H154" i="4"/>
  <c r="G112" i="5"/>
  <c r="G154" i="4"/>
  <c r="J467" i="2"/>
  <c r="J14"/>
  <c r="J489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J192" i="3"/>
  <c r="F193" i="4"/>
  <c r="I193" s="1"/>
  <c r="F139" i="5"/>
  <c r="I139" s="1"/>
  <c r="G115"/>
  <c r="G157" i="4"/>
  <c r="G173"/>
  <c r="G174"/>
  <c r="G132" i="5"/>
  <c r="H150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H163" i="3" l="1"/>
  <c r="G163" i="4" s="1"/>
  <c r="G164"/>
  <c r="G122" i="5"/>
  <c r="G121" s="1"/>
  <c r="J350" i="2"/>
  <c r="G159" i="3" s="1"/>
  <c r="G158" s="1"/>
  <c r="K349" i="2"/>
  <c r="H164" i="4"/>
  <c r="H122" i="5"/>
  <c r="H121" s="1"/>
  <c r="H144" i="3"/>
  <c r="H143" s="1"/>
  <c r="H142" s="1"/>
  <c r="H141" s="1"/>
  <c r="H116" s="1"/>
  <c r="L217" i="2"/>
  <c r="J217" s="1"/>
  <c r="I198" i="3"/>
  <c r="I197" s="1"/>
  <c r="I196" s="1"/>
  <c r="I195" s="1"/>
  <c r="I194" s="1"/>
  <c r="I144"/>
  <c r="I143" s="1"/>
  <c r="I142" s="1"/>
  <c r="I141" s="1"/>
  <c r="I116" s="1"/>
  <c r="H22"/>
  <c r="H21" s="1"/>
  <c r="H20" s="1"/>
  <c r="H19" s="1"/>
  <c r="H18" s="1"/>
  <c r="H11" s="1"/>
  <c r="F77" i="5"/>
  <c r="I77" s="1"/>
  <c r="G60" i="3"/>
  <c r="F60" i="4" s="1"/>
  <c r="I60" s="1"/>
  <c r="J202" i="3"/>
  <c r="G202"/>
  <c r="G174"/>
  <c r="J174" s="1"/>
  <c r="G175"/>
  <c r="J175" s="1"/>
  <c r="G172"/>
  <c r="J172" s="1"/>
  <c r="H74"/>
  <c r="H73" s="1"/>
  <c r="H72" s="1"/>
  <c r="H71" s="1"/>
  <c r="H61" s="1"/>
  <c r="G205"/>
  <c r="J205" s="1"/>
  <c r="H66" i="4"/>
  <c r="G171" i="3"/>
  <c r="J171" s="1"/>
  <c r="I74"/>
  <c r="I73" s="1"/>
  <c r="I72" s="1"/>
  <c r="I71" s="1"/>
  <c r="I61" s="1"/>
  <c r="I22"/>
  <c r="I21" s="1"/>
  <c r="I20" s="1"/>
  <c r="I19" s="1"/>
  <c r="I18" s="1"/>
  <c r="I11" s="1"/>
  <c r="G66" i="4"/>
  <c r="G201" i="3"/>
  <c r="J201" s="1"/>
  <c r="G67"/>
  <c r="G66" s="1"/>
  <c r="H110" i="4"/>
  <c r="H57" i="5"/>
  <c r="H56" s="1"/>
  <c r="G57"/>
  <c r="G56" s="1"/>
  <c r="J159" i="3"/>
  <c r="J91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0"/>
  <c r="G111"/>
  <c r="G40" i="5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F132" i="5" l="1"/>
  <c r="I132" s="1"/>
  <c r="F174" i="4"/>
  <c r="I174" s="1"/>
  <c r="L205" i="2"/>
  <c r="L192" s="1"/>
  <c r="L7" s="1"/>
  <c r="F171" i="4"/>
  <c r="I171" s="1"/>
  <c r="F175"/>
  <c r="I175" s="1"/>
  <c r="G173" i="3"/>
  <c r="J173" s="1"/>
  <c r="F133" i="5"/>
  <c r="I133" s="1"/>
  <c r="F205" i="4"/>
  <c r="I205" s="1"/>
  <c r="F151" i="5"/>
  <c r="I151" s="1"/>
  <c r="J60" i="3"/>
  <c r="H51" i="11"/>
  <c r="H49" i="12" s="1"/>
  <c r="H46" s="1"/>
  <c r="G74" i="3"/>
  <c r="G73" s="1"/>
  <c r="G72" s="1"/>
  <c r="G71" s="1"/>
  <c r="H10"/>
  <c r="G58"/>
  <c r="G57" s="1"/>
  <c r="G56" s="1"/>
  <c r="G55" s="1"/>
  <c r="G54" s="1"/>
  <c r="G53" s="1"/>
  <c r="J67"/>
  <c r="G157"/>
  <c r="G155" s="1"/>
  <c r="J155" s="1"/>
  <c r="G182"/>
  <c r="G181" s="1"/>
  <c r="G180" s="1"/>
  <c r="G48"/>
  <c r="G47" s="1"/>
  <c r="J47" s="1"/>
  <c r="G134"/>
  <c r="G133" s="1"/>
  <c r="J133" s="1"/>
  <c r="G236"/>
  <c r="G235" s="1"/>
  <c r="G234" s="1"/>
  <c r="G233" s="1"/>
  <c r="G232" s="1"/>
  <c r="G231" s="1"/>
  <c r="G46"/>
  <c r="G45" s="1"/>
  <c r="J45" s="1"/>
  <c r="G97"/>
  <c r="G96" s="1"/>
  <c r="I10"/>
  <c r="G169"/>
  <c r="G168" s="1"/>
  <c r="G188"/>
  <c r="G187" s="1"/>
  <c r="G186" s="1"/>
  <c r="G185" s="1"/>
  <c r="G184" s="1"/>
  <c r="G183" s="1"/>
  <c r="G99"/>
  <c r="G98" s="1"/>
  <c r="G223"/>
  <c r="G222" s="1"/>
  <c r="G221" s="1"/>
  <c r="G220" s="1"/>
  <c r="G219" s="1"/>
  <c r="G218" s="1"/>
  <c r="G211" s="1"/>
  <c r="G150"/>
  <c r="G149" s="1"/>
  <c r="J149" s="1"/>
  <c r="G136"/>
  <c r="G135" s="1"/>
  <c r="J135" s="1"/>
  <c r="G29"/>
  <c r="G28" s="1"/>
  <c r="J28" s="1"/>
  <c r="G179"/>
  <c r="G178" s="1"/>
  <c r="J178" s="1"/>
  <c r="G230"/>
  <c r="G229" s="1"/>
  <c r="G228" s="1"/>
  <c r="G227" s="1"/>
  <c r="G226" s="1"/>
  <c r="G225" s="1"/>
  <c r="J122"/>
  <c r="G122"/>
  <c r="G121" s="1"/>
  <c r="G207"/>
  <c r="G206" s="1"/>
  <c r="J206" s="1"/>
  <c r="G177"/>
  <c r="G176" s="1"/>
  <c r="J176" s="1"/>
  <c r="G52"/>
  <c r="G51" s="1"/>
  <c r="J51" s="1"/>
  <c r="G124"/>
  <c r="G123" s="1"/>
  <c r="J123" s="1"/>
  <c r="G162"/>
  <c r="G161" s="1"/>
  <c r="J161" s="1"/>
  <c r="G25"/>
  <c r="J25" s="1"/>
  <c r="F130" i="5"/>
  <c r="I130" s="1"/>
  <c r="G210" i="3"/>
  <c r="G209" s="1"/>
  <c r="G208" s="1"/>
  <c r="G50"/>
  <c r="G49" s="1"/>
  <c r="J49" s="1"/>
  <c r="G138"/>
  <c r="G137" s="1"/>
  <c r="J137" s="1"/>
  <c r="J130"/>
  <c r="G130"/>
  <c r="G129" s="1"/>
  <c r="F172" i="4"/>
  <c r="I172" s="1"/>
  <c r="G199" i="3"/>
  <c r="G170"/>
  <c r="J170" s="1"/>
  <c r="G32"/>
  <c r="G31" s="1"/>
  <c r="G30" s="1"/>
  <c r="G164"/>
  <c r="G163" s="1"/>
  <c r="J163" s="1"/>
  <c r="G44"/>
  <c r="G43" s="1"/>
  <c r="J43" s="1"/>
  <c r="G132"/>
  <c r="G131" s="1"/>
  <c r="J131" s="1"/>
  <c r="G204"/>
  <c r="G203" s="1"/>
  <c r="J203" s="1"/>
  <c r="G167"/>
  <c r="G166" s="1"/>
  <c r="J166" s="1"/>
  <c r="G24"/>
  <c r="F24" i="4" s="1"/>
  <c r="I24" s="1"/>
  <c r="G102" i="3"/>
  <c r="G101" s="1"/>
  <c r="G154"/>
  <c r="G153" s="1"/>
  <c r="J153" s="1"/>
  <c r="G70"/>
  <c r="G69" s="1"/>
  <c r="G65" s="1"/>
  <c r="G64" s="1"/>
  <c r="G63" s="1"/>
  <c r="G62" s="1"/>
  <c r="J66"/>
  <c r="F41" i="5"/>
  <c r="I41" s="1"/>
  <c r="F67" i="4"/>
  <c r="I67" s="1"/>
  <c r="J200" i="3"/>
  <c r="J112"/>
  <c r="J76"/>
  <c r="J90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F111" i="4"/>
  <c r="I111" s="1"/>
  <c r="K309" i="2"/>
  <c r="H81" i="5"/>
  <c r="J61" i="11" s="1"/>
  <c r="G81" i="5"/>
  <c r="I61" i="11" s="1"/>
  <c r="K205" i="2"/>
  <c r="H102" i="5"/>
  <c r="J66" i="11" s="1"/>
  <c r="K66" s="1"/>
  <c r="G102" i="5"/>
  <c r="I66" i="11" s="1"/>
  <c r="J326" i="2"/>
  <c r="H96" i="4"/>
  <c r="H95"/>
  <c r="G187"/>
  <c r="G186"/>
  <c r="F48" i="11"/>
  <c r="F191" i="4"/>
  <c r="I191" s="1"/>
  <c r="F90"/>
  <c r="I90" s="1"/>
  <c r="G112"/>
  <c r="I112" s="1"/>
  <c r="F11" i="9"/>
  <c r="F10" s="1"/>
  <c r="F9" s="1"/>
  <c r="F8" s="1"/>
  <c r="H187" i="4"/>
  <c r="H186"/>
  <c r="F37"/>
  <c r="I37" s="1"/>
  <c r="F63" i="5"/>
  <c r="I63" s="1"/>
  <c r="F217" i="4"/>
  <c r="I217" s="1"/>
  <c r="J168" i="3"/>
  <c r="H144" i="4"/>
  <c r="G149"/>
  <c r="H149"/>
  <c r="H49" i="5"/>
  <c r="J36" i="11" s="1"/>
  <c r="K36" s="1"/>
  <c r="H114" i="4"/>
  <c r="G114"/>
  <c r="G109"/>
  <c r="J320" i="2"/>
  <c r="K241"/>
  <c r="J241" s="1"/>
  <c r="J129" i="3"/>
  <c r="F97" i="4"/>
  <c r="I97" s="1"/>
  <c r="K141" i="2"/>
  <c r="J141" s="1"/>
  <c r="J96" i="3"/>
  <c r="F71" i="5"/>
  <c r="I71" s="1"/>
  <c r="F87"/>
  <c r="I87" s="1"/>
  <c r="F85" i="4"/>
  <c r="I85" s="1"/>
  <c r="F115"/>
  <c r="I115" s="1"/>
  <c r="J84" i="3"/>
  <c r="M256" i="2"/>
  <c r="J107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J121" i="3"/>
  <c r="J445" i="2"/>
  <c r="J242"/>
  <c r="F122" i="4"/>
  <c r="I122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58"/>
  <c r="I158" s="1"/>
  <c r="J36" i="3"/>
  <c r="F50" i="5"/>
  <c r="I50" s="1"/>
  <c r="I116"/>
  <c r="F54"/>
  <c r="I54" s="1"/>
  <c r="H42" i="4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G77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H180"/>
  <c r="G215"/>
  <c r="H228"/>
  <c r="K18" i="2"/>
  <c r="J18" s="1"/>
  <c r="K174"/>
  <c r="J174" s="1"/>
  <c r="K461"/>
  <c r="J461" s="1"/>
  <c r="K128"/>
  <c r="J128" s="1"/>
  <c r="K9"/>
  <c r="J9" s="1"/>
  <c r="J154" i="3" l="1"/>
  <c r="J167"/>
  <c r="F236" i="4"/>
  <c r="I236" s="1"/>
  <c r="F158" i="5"/>
  <c r="I158" s="1"/>
  <c r="F125"/>
  <c r="I125" s="1"/>
  <c r="G61" i="3"/>
  <c r="I249"/>
  <c r="F31" i="6"/>
  <c r="H249" i="3"/>
  <c r="E31" i="6"/>
  <c r="J205" i="2"/>
  <c r="M7"/>
  <c r="F138" i="4"/>
  <c r="I138" s="1"/>
  <c r="F95" i="5"/>
  <c r="I95" s="1"/>
  <c r="F169" i="4"/>
  <c r="I169" s="1"/>
  <c r="J182" i="3"/>
  <c r="J204"/>
  <c r="F33" i="5"/>
  <c r="I33" s="1"/>
  <c r="F50" i="4"/>
  <c r="I50" s="1"/>
  <c r="F204"/>
  <c r="I204" s="1"/>
  <c r="F150" i="5"/>
  <c r="I150" s="1"/>
  <c r="F115"/>
  <c r="I115" s="1"/>
  <c r="F207" i="4"/>
  <c r="I207" s="1"/>
  <c r="F157"/>
  <c r="I157" s="1"/>
  <c r="J179" i="3"/>
  <c r="J187"/>
  <c r="F99" i="5"/>
  <c r="I99" s="1"/>
  <c r="F188" i="4"/>
  <c r="I188" s="1"/>
  <c r="F135" i="5"/>
  <c r="I135" s="1"/>
  <c r="F93"/>
  <c r="I93" s="1"/>
  <c r="J207" i="3"/>
  <c r="J188"/>
  <c r="F131" i="5"/>
  <c r="I131" s="1"/>
  <c r="J164" i="3"/>
  <c r="J210"/>
  <c r="F102" i="4"/>
  <c r="I102" s="1"/>
  <c r="F160" i="5"/>
  <c r="I160" s="1"/>
  <c r="F162" i="4"/>
  <c r="I162" s="1"/>
  <c r="F142" i="5"/>
  <c r="I142" s="1"/>
  <c r="F32" i="4"/>
  <c r="I32" s="1"/>
  <c r="F48"/>
  <c r="I48" s="1"/>
  <c r="F173"/>
  <c r="I173" s="1"/>
  <c r="F27" i="5"/>
  <c r="I27" s="1"/>
  <c r="F182" i="4"/>
  <c r="I182" s="1"/>
  <c r="F170"/>
  <c r="I170" s="1"/>
  <c r="J222" i="3"/>
  <c r="F44" i="4"/>
  <c r="I44" s="1"/>
  <c r="F128" i="5"/>
  <c r="I128" s="1"/>
  <c r="J102" i="3"/>
  <c r="J124"/>
  <c r="F17" i="5"/>
  <c r="I17" s="1"/>
  <c r="F124" i="4"/>
  <c r="I124" s="1"/>
  <c r="F85" i="5"/>
  <c r="I85" s="1"/>
  <c r="J69" i="3"/>
  <c r="J235"/>
  <c r="F164" i="4"/>
  <c r="I164" s="1"/>
  <c r="F31" i="5"/>
  <c r="I31" s="1"/>
  <c r="F108"/>
  <c r="I108" s="1"/>
  <c r="F122"/>
  <c r="J229" i="3"/>
  <c r="F120" i="5"/>
  <c r="I120" s="1"/>
  <c r="F127"/>
  <c r="I127" s="1"/>
  <c r="F230" i="4"/>
  <c r="I230" s="1"/>
  <c r="J52" i="3"/>
  <c r="J150"/>
  <c r="J48"/>
  <c r="J70"/>
  <c r="J132"/>
  <c r="J177"/>
  <c r="J136"/>
  <c r="J46"/>
  <c r="F132" i="4"/>
  <c r="I132" s="1"/>
  <c r="F29"/>
  <c r="I29" s="1"/>
  <c r="J29" i="3"/>
  <c r="J32"/>
  <c r="J230"/>
  <c r="F89" i="5"/>
  <c r="I89" s="1"/>
  <c r="F130" i="4"/>
  <c r="I130" s="1"/>
  <c r="F35" i="5"/>
  <c r="I35" s="1"/>
  <c r="F29"/>
  <c r="I29" s="1"/>
  <c r="F52" i="4"/>
  <c r="I52" s="1"/>
  <c r="F136"/>
  <c r="I136" s="1"/>
  <c r="G120" i="3"/>
  <c r="G119" s="1"/>
  <c r="G118" s="1"/>
  <c r="G117" s="1"/>
  <c r="F46" i="4"/>
  <c r="I46" s="1"/>
  <c r="J44" i="3"/>
  <c r="F177" i="4"/>
  <c r="I177" s="1"/>
  <c r="J24" i="3"/>
  <c r="F137" i="5"/>
  <c r="I137" s="1"/>
  <c r="F179" i="4"/>
  <c r="I179" s="1"/>
  <c r="G22" i="3"/>
  <c r="G21" s="1"/>
  <c r="G20" s="1"/>
  <c r="G19" s="1"/>
  <c r="G18" s="1"/>
  <c r="J236"/>
  <c r="F99" i="4"/>
  <c r="I99" s="1"/>
  <c r="H48" i="11"/>
  <c r="F134" i="4"/>
  <c r="I134" s="1"/>
  <c r="F73" i="5"/>
  <c r="J138" i="3"/>
  <c r="J97"/>
  <c r="J157"/>
  <c r="F91" i="5"/>
  <c r="I91" s="1"/>
  <c r="G95" i="3"/>
  <c r="G94" s="1"/>
  <c r="G93" s="1"/>
  <c r="G92" s="1"/>
  <c r="G79" s="1"/>
  <c r="F18" i="5"/>
  <c r="I18" s="1"/>
  <c r="E51" i="11"/>
  <c r="E48" s="1"/>
  <c r="F150" i="4"/>
  <c r="I150" s="1"/>
  <c r="F153" i="5"/>
  <c r="I153" s="1"/>
  <c r="F154" i="4"/>
  <c r="I154" s="1"/>
  <c r="F25"/>
  <c r="I25" s="1"/>
  <c r="G198" i="3"/>
  <c r="G197" s="1"/>
  <c r="G196" s="1"/>
  <c r="G195" s="1"/>
  <c r="G194" s="1"/>
  <c r="F76" i="5"/>
  <c r="I76" s="1"/>
  <c r="F156"/>
  <c r="I156" s="1"/>
  <c r="G224" i="3"/>
  <c r="J99"/>
  <c r="J134"/>
  <c r="F65" i="5"/>
  <c r="I65" s="1"/>
  <c r="G152" i="3"/>
  <c r="G151" s="1"/>
  <c r="J151" s="1"/>
  <c r="J50"/>
  <c r="F22" i="5"/>
  <c r="J169" i="3"/>
  <c r="F223" i="4"/>
  <c r="I223" s="1"/>
  <c r="G42" i="3"/>
  <c r="G41" s="1"/>
  <c r="G40" s="1"/>
  <c r="G39" s="1"/>
  <c r="F167" i="4"/>
  <c r="I167" s="1"/>
  <c r="F210"/>
  <c r="I210" s="1"/>
  <c r="F25" i="5"/>
  <c r="I25" s="1"/>
  <c r="F83"/>
  <c r="I83" s="1"/>
  <c r="G128" i="3"/>
  <c r="G127" s="1"/>
  <c r="G126" s="1"/>
  <c r="G125" s="1"/>
  <c r="J162"/>
  <c r="J31"/>
  <c r="F112" i="5"/>
  <c r="I112" s="1"/>
  <c r="J223" i="3"/>
  <c r="F70" i="4"/>
  <c r="I70" s="1"/>
  <c r="F44" i="5"/>
  <c r="I44" s="1"/>
  <c r="F40"/>
  <c r="I40" s="1"/>
  <c r="I17" i="4"/>
  <c r="J16" i="3"/>
  <c r="J58"/>
  <c r="J199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153" i="4"/>
  <c r="I153" s="1"/>
  <c r="F31"/>
  <c r="I31" s="1"/>
  <c r="F168"/>
  <c r="I168" s="1"/>
  <c r="F124" i="5"/>
  <c r="I124" s="1"/>
  <c r="F137" i="4"/>
  <c r="I137" s="1"/>
  <c r="F209"/>
  <c r="I209" s="1"/>
  <c r="F26"/>
  <c r="I26" s="1"/>
  <c r="F178"/>
  <c r="I178" s="1"/>
  <c r="F123"/>
  <c r="I123" s="1"/>
  <c r="J221" i="3"/>
  <c r="F161" i="4"/>
  <c r="I161" s="1"/>
  <c r="J65" i="3"/>
  <c r="F176" i="4"/>
  <c r="I176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81"/>
  <c r="I181" s="1"/>
  <c r="F121"/>
  <c r="I121" s="1"/>
  <c r="J228" i="3"/>
  <c r="F163" i="4"/>
  <c r="I163" s="1"/>
  <c r="F166"/>
  <c r="I166" s="1"/>
  <c r="F222"/>
  <c r="I222" s="1"/>
  <c r="F62" i="5"/>
  <c r="I62" s="1"/>
  <c r="F114" i="4"/>
  <c r="I114" s="1"/>
  <c r="F70" i="5"/>
  <c r="I70" s="1"/>
  <c r="F26"/>
  <c r="I26" s="1"/>
  <c r="F229" i="4"/>
  <c r="I229" s="1"/>
  <c r="F92" i="5"/>
  <c r="I92" s="1"/>
  <c r="F94"/>
  <c r="I94" s="1"/>
  <c r="F129" i="4"/>
  <c r="I129" s="1"/>
  <c r="F235"/>
  <c r="I235" s="1"/>
  <c r="F159" i="5"/>
  <c r="I159" s="1"/>
  <c r="F157"/>
  <c r="I157" s="1"/>
  <c r="F135" i="4"/>
  <c r="I135" s="1"/>
  <c r="F32" i="5"/>
  <c r="I32" s="1"/>
  <c r="F149" i="4"/>
  <c r="I149" s="1"/>
  <c r="F86" i="5"/>
  <c r="I86" s="1"/>
  <c r="F69" i="4"/>
  <c r="I69" s="1"/>
  <c r="F187"/>
  <c r="I187" s="1"/>
  <c r="F133"/>
  <c r="I133" s="1"/>
  <c r="F52" i="5"/>
  <c r="I52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N7" i="2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G88" i="4"/>
  <c r="G214"/>
  <c r="H227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28" i="5" l="1"/>
  <c r="I28" s="1"/>
  <c r="I122"/>
  <c r="F121"/>
  <c r="I121" s="1"/>
  <c r="F134"/>
  <c r="I134" s="1"/>
  <c r="F98"/>
  <c r="I98" s="1"/>
  <c r="F34"/>
  <c r="I34" s="1"/>
  <c r="F88"/>
  <c r="I88" s="1"/>
  <c r="F113"/>
  <c r="I113" s="1"/>
  <c r="F30"/>
  <c r="I30" s="1"/>
  <c r="F107"/>
  <c r="I107" s="1"/>
  <c r="J120" i="3"/>
  <c r="J42"/>
  <c r="F141" i="5"/>
  <c r="I141" s="1"/>
  <c r="I73"/>
  <c r="F72"/>
  <c r="I72" s="1"/>
  <c r="F15"/>
  <c r="I15" s="1"/>
  <c r="F75"/>
  <c r="I75" s="1"/>
  <c r="F155"/>
  <c r="I155" s="1"/>
  <c r="F84"/>
  <c r="I84" s="1"/>
  <c r="F119"/>
  <c r="I119" s="1"/>
  <c r="J95" i="3"/>
  <c r="F90" i="5"/>
  <c r="I90" s="1"/>
  <c r="F126"/>
  <c r="I126" s="1"/>
  <c r="F82"/>
  <c r="I82" s="1"/>
  <c r="G144" i="3"/>
  <c r="G143" s="1"/>
  <c r="G142" s="1"/>
  <c r="G141" s="1"/>
  <c r="G116" s="1"/>
  <c r="G11"/>
  <c r="F136" i="5"/>
  <c r="I136" s="1"/>
  <c r="J152" i="3"/>
  <c r="J22"/>
  <c r="F22" i="4"/>
  <c r="I22" s="1"/>
  <c r="J128" i="3"/>
  <c r="I22" i="5"/>
  <c r="F21"/>
  <c r="I21" s="1"/>
  <c r="F24"/>
  <c r="I24" s="1"/>
  <c r="F152" i="4"/>
  <c r="I152" s="1"/>
  <c r="F110" i="5"/>
  <c r="I110" s="1"/>
  <c r="F64"/>
  <c r="I64" s="1"/>
  <c r="F43"/>
  <c r="I43" s="1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I76"/>
  <c r="I73" s="1"/>
  <c r="G78"/>
  <c r="I81"/>
  <c r="F151" i="4"/>
  <c r="I151" s="1"/>
  <c r="J227" i="3"/>
  <c r="J185"/>
  <c r="F186" i="4"/>
  <c r="I186" s="1"/>
  <c r="F65"/>
  <c r="I65" s="1"/>
  <c r="F228"/>
  <c r="I228" s="1"/>
  <c r="F21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21"/>
  <c r="G71" i="11"/>
  <c r="G71" i="12"/>
  <c r="F144" i="5"/>
  <c r="I144" s="1"/>
  <c r="G53" i="11"/>
  <c r="G18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H11" i="5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G68" i="11" l="1"/>
  <c r="F140" i="5"/>
  <c r="I140" s="1"/>
  <c r="J144" i="3"/>
  <c r="F109" i="5"/>
  <c r="I109" s="1"/>
  <c r="F154"/>
  <c r="H81" i="11" s="1"/>
  <c r="F81" i="5"/>
  <c r="I81" s="1"/>
  <c r="G10" i="3"/>
  <c r="G249" s="1"/>
  <c r="F49" i="5"/>
  <c r="I49" s="1"/>
  <c r="F69"/>
  <c r="F68" s="1"/>
  <c r="I68" s="1"/>
  <c r="F12"/>
  <c r="I12" s="1"/>
  <c r="F23"/>
  <c r="I23" s="1"/>
  <c r="F39"/>
  <c r="H31" i="11" s="1"/>
  <c r="H28" s="1"/>
  <c r="J73" i="3"/>
  <c r="I198" i="4"/>
  <c r="F108"/>
  <c r="I108" s="1"/>
  <c r="I15"/>
  <c r="I74"/>
  <c r="I21"/>
  <c r="J107" i="3"/>
  <c r="J197"/>
  <c r="F127" i="4"/>
  <c r="I127" s="1"/>
  <c r="J127" i="3"/>
  <c r="J63"/>
  <c r="J64"/>
  <c r="F87" i="4"/>
  <c r="I87" s="1"/>
  <c r="J87" i="3"/>
  <c r="I88" i="4"/>
  <c r="I57"/>
  <c r="F233"/>
  <c r="I233" s="1"/>
  <c r="J20" i="3"/>
  <c r="F232" i="4"/>
  <c r="K81" i="11"/>
  <c r="J78"/>
  <c r="J79" i="12"/>
  <c r="J76" s="1"/>
  <c r="G16" i="11"/>
  <c r="I36"/>
  <c r="K39" i="12"/>
  <c r="K41"/>
  <c r="K36" s="1"/>
  <c r="H76" i="11"/>
  <c r="K28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J33"/>
  <c r="J34" i="12"/>
  <c r="J31" s="1"/>
  <c r="H118" i="4"/>
  <c r="H117"/>
  <c r="G118"/>
  <c r="J81" i="3"/>
  <c r="F94" i="4"/>
  <c r="I94" s="1"/>
  <c r="F41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H72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02" i="5" l="1"/>
  <c r="I102" s="1"/>
  <c r="I154"/>
  <c r="F143"/>
  <c r="I143" s="1"/>
  <c r="H61" i="11"/>
  <c r="H59" i="12" s="1"/>
  <c r="E59" s="1"/>
  <c r="H46" i="11"/>
  <c r="H44" i="12" s="1"/>
  <c r="H41" s="1"/>
  <c r="H36" s="1"/>
  <c r="I69" i="5"/>
  <c r="H36" i="11"/>
  <c r="H33" s="1"/>
  <c r="H21"/>
  <c r="H19" i="12" s="1"/>
  <c r="H26" i="11"/>
  <c r="E26" s="1"/>
  <c r="E23" s="1"/>
  <c r="I39" i="5"/>
  <c r="F11"/>
  <c r="I11" s="1"/>
  <c r="F63" i="4"/>
  <c r="I63" s="1"/>
  <c r="H29" i="12"/>
  <c r="H26" s="1"/>
  <c r="J72" i="3"/>
  <c r="J19"/>
  <c r="I232" i="4"/>
  <c r="I197"/>
  <c r="F107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F196" i="4"/>
  <c r="I196" s="1"/>
  <c r="J196" i="3"/>
  <c r="I69" i="12"/>
  <c r="I34"/>
  <c r="I31" s="1"/>
  <c r="I33" i="11"/>
  <c r="I13" s="1"/>
  <c r="I8" s="1"/>
  <c r="H73"/>
  <c r="H71"/>
  <c r="H74" i="12"/>
  <c r="H24"/>
  <c r="H21" s="1"/>
  <c r="H23" i="11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43" i="11"/>
  <c r="F38" s="1"/>
  <c r="F4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J18"/>
  <c r="J13" s="1"/>
  <c r="J16"/>
  <c r="K64" i="12"/>
  <c r="K63" i="11"/>
  <c r="K53" s="1"/>
  <c r="K56"/>
  <c r="J69" i="12"/>
  <c r="J71"/>
  <c r="J66" s="1"/>
  <c r="F18" i="11"/>
  <c r="F16"/>
  <c r="I16" i="12"/>
  <c r="H61" i="4"/>
  <c r="H71"/>
  <c r="H12"/>
  <c r="G53"/>
  <c r="G54"/>
  <c r="G12"/>
  <c r="G194"/>
  <c r="G195"/>
  <c r="H53"/>
  <c r="H54"/>
  <c r="G18"/>
  <c r="H66" i="11" l="1"/>
  <c r="H63" s="1"/>
  <c r="F80" i="5"/>
  <c r="I80" s="1"/>
  <c r="H56" i="12"/>
  <c r="E61" i="11"/>
  <c r="E58" s="1"/>
  <c r="H58"/>
  <c r="H43"/>
  <c r="H38" s="1"/>
  <c r="H41"/>
  <c r="H34" i="12"/>
  <c r="H31" s="1"/>
  <c r="E36" i="11"/>
  <c r="E33" s="1"/>
  <c r="H39" i="12"/>
  <c r="E39" s="1"/>
  <c r="E36"/>
  <c r="E44"/>
  <c r="E46" i="11"/>
  <c r="E41" s="1"/>
  <c r="H18"/>
  <c r="H13" s="1"/>
  <c r="H16"/>
  <c r="E29" i="12"/>
  <c r="E26"/>
  <c r="K68" i="11"/>
  <c r="J18" i="3"/>
  <c r="J71"/>
  <c r="F62" i="4"/>
  <c r="I62" s="1"/>
  <c r="F106"/>
  <c r="I106" s="1"/>
  <c r="J53" i="3"/>
  <c r="J54"/>
  <c r="J211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6"/>
  <c r="I11"/>
  <c r="I6" s="1"/>
  <c r="J141" i="3"/>
  <c r="F142" i="4"/>
  <c r="I142" s="1"/>
  <c r="F225"/>
  <c r="I225" s="1"/>
  <c r="J224" i="3"/>
  <c r="F117" i="4"/>
  <c r="I117" s="1"/>
  <c r="F195"/>
  <c r="F54"/>
  <c r="I54" s="1"/>
  <c r="F183"/>
  <c r="I183" s="1"/>
  <c r="J79" i="3"/>
  <c r="F56" i="11"/>
  <c r="F11" s="1"/>
  <c r="F63"/>
  <c r="F53" s="1"/>
  <c r="E41" i="12"/>
  <c r="F56"/>
  <c r="F218" i="4"/>
  <c r="I218" s="1"/>
  <c r="F71"/>
  <c r="I71" s="1"/>
  <c r="F80"/>
  <c r="I80" s="1"/>
  <c r="F39"/>
  <c r="I39" s="1"/>
  <c r="E79" i="12"/>
  <c r="F92" i="4"/>
  <c r="I92" s="1"/>
  <c r="F125"/>
  <c r="I125" s="1"/>
  <c r="K74" i="12"/>
  <c r="E74" s="1"/>
  <c r="F3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H53" i="11" l="1"/>
  <c r="E31" i="12"/>
  <c r="H56" i="11"/>
  <c r="H11" s="1"/>
  <c r="F10" i="5"/>
  <c r="I10" s="1"/>
  <c r="E66" i="11"/>
  <c r="E63" s="1"/>
  <c r="E53" s="1"/>
  <c r="H64" i="12"/>
  <c r="H61" s="1"/>
  <c r="H51" s="1"/>
  <c r="E43" i="11"/>
  <c r="E38" s="1"/>
  <c r="E56" i="12"/>
  <c r="H11"/>
  <c r="H14"/>
  <c r="E34"/>
  <c r="K8" i="11"/>
  <c r="J11" i="3"/>
  <c r="I195" i="4"/>
  <c r="F211"/>
  <c r="I211" s="1"/>
  <c r="J61" i="3"/>
  <c r="F53" i="4"/>
  <c r="I53" s="1"/>
  <c r="J194" i="3"/>
  <c r="H8" i="11"/>
  <c r="I194" i="4"/>
  <c r="J116" i="3"/>
  <c r="F141" i="4"/>
  <c r="I141" s="1"/>
  <c r="F224"/>
  <c r="I224" s="1"/>
  <c r="F8" i="11"/>
  <c r="F79" i="4"/>
  <c r="I79" s="1"/>
  <c r="F61" i="12"/>
  <c r="F51" s="1"/>
  <c r="F54"/>
  <c r="F9" s="1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K51" i="12"/>
  <c r="K16"/>
  <c r="K11" s="1"/>
  <c r="K14"/>
  <c r="E14" l="1"/>
  <c r="H54"/>
  <c r="E54" s="1"/>
  <c r="E56" i="11"/>
  <c r="E11" s="1"/>
  <c r="E64" i="12"/>
  <c r="F9" i="5"/>
  <c r="I9" s="1"/>
  <c r="E8" i="11"/>
  <c r="H6" i="12"/>
  <c r="D31" i="6"/>
  <c r="D30" s="1"/>
  <c r="G30" s="1"/>
  <c r="F116" i="4"/>
  <c r="I116" s="1"/>
  <c r="E61" i="12"/>
  <c r="E51"/>
  <c r="E71"/>
  <c r="H10" i="4"/>
  <c r="H166" i="5"/>
  <c r="G249" i="4"/>
  <c r="G10"/>
  <c r="K9" i="12"/>
  <c r="E11"/>
  <c r="F6"/>
  <c r="K6"/>
  <c r="E16"/>
  <c r="H9" l="1"/>
  <c r="E9" s="1"/>
  <c r="G31" i="6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<sst xmlns="http://schemas.openxmlformats.org/spreadsheetml/2006/main" count="6700" uniqueCount="950">
  <si>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</si>
  <si>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</si>
  <si>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</si>
  <si>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</si>
  <si>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</si>
  <si>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</si>
  <si>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</si>
  <si>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</si>
  <si>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</si>
  <si>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</si>
  <si>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</si>
  <si>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</si>
  <si>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</si>
  <si>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</si>
  <si>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</si>
  <si>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</si>
  <si>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</si>
  <si>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</si>
  <si>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</si>
  <si>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</si>
  <si>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</si>
  <si>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</si>
  <si>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</si>
  <si>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</si>
  <si>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</si>
  <si>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</si>
  <si>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</si>
  <si>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</si>
  <si>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</si>
  <si>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</si>
  <si>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</si>
  <si>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</si>
  <si>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</si>
  <si>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</si>
  <si>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</si>
  <si>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</si>
  <si>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</si>
  <si>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</si>
  <si>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</si>
  <si>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</si>
  <si>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</si>
  <si>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</si>
  <si>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</si>
  <si>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</si>
  <si>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</si>
  <si>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</si>
  <si>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</si>
  <si>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</si>
  <si>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</si>
  <si>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</si>
  <si>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</si>
  <si>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</si>
  <si>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</si>
  <si>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</si>
  <si>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</si>
  <si>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</si>
  <si>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</si>
  <si>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</si>
  <si>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</si>
  <si>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</si>
  <si>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</si>
  <si>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</si>
  <si>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</si>
  <si>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</si>
  <si>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</si>
  <si>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</si>
  <si>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</si>
  <si>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</si>
  <si>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</si>
  <si>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</si>
  <si>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</si>
  <si>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</si>
  <si>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</si>
  <si>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</si>
  <si>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</si>
  <si>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</si>
  <si>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</si>
  <si>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</si>
  <si>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</si>
  <si>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</si>
  <si>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</si>
  <si>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</si>
  <si>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</si>
  <si>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</si>
  <si>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</si>
  <si>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</si>
  <si>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</si>
  <si>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</si>
  <si>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</si>
  <si>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</si>
  <si>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</si>
  <si>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</si>
  <si>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</si>
  <si>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</si>
  <si>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</si>
  <si>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</si>
  <si>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</si>
  <si>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</si>
  <si>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</si>
  <si>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</si>
  <si>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</si>
  <si>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</si>
  <si>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</si>
  <si>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</si>
  <si>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</si>
  <si>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</si>
  <si>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</si>
  <si>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</si>
  <si>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</si>
  <si>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</si>
  <si>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</si>
  <si>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</si>
  <si>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</si>
  <si>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</si>
  <si>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</si>
  <si>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</si>
  <si>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</si>
  <si>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</si>
  <si>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</si>
  <si>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</si>
  <si>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</si>
  <si>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</si>
  <si>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</si>
  <si>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</si>
  <si>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</si>
  <si>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</si>
  <si>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</si>
  <si>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</si>
  <si>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</si>
  <si>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</si>
  <si>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</si>
  <si>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</si>
  <si>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</si>
  <si>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</si>
  <si>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</si>
  <si>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</si>
  <si>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</si>
  <si>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</si>
  <si>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</si>
  <si>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</si>
  <si>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</si>
  <si>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</si>
  <si>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</si>
  <si>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</si>
  <si>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</si>
  <si>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</si>
  <si>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</si>
  <si>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</si>
  <si>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</si>
  <si>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</si>
  <si>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</si>
  <si>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</si>
  <si>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</si>
  <si>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</si>
  <si>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</si>
  <si>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</si>
  <si>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</si>
  <si>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</si>
  <si>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</si>
  <si>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</si>
  <si>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</si>
  <si>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</si>
  <si>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</si>
  <si>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</si>
  <si>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</si>
  <si>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</si>
  <si>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</si>
  <si>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</si>
  <si>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</si>
  <si>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</si>
  <si>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</si>
  <si>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</si>
  <si>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</si>
  <si>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</si>
  <si>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</si>
  <si>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</si>
  <si>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</si>
  <si>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</si>
  <si>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</si>
  <si>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</si>
  <si>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</si>
  <si>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</si>
  <si>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</si>
  <si>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</si>
  <si>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</si>
  <si>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</si>
  <si>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</si>
  <si>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</si>
  <si>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</si>
  <si>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</si>
  <si>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</si>
  <si>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</si>
  <si>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</si>
  <si>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</si>
  <si>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</si>
  <si>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</si>
  <si>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</si>
  <si>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</si>
  <si>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</si>
  <si>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</si>
  <si>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</si>
  <si>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</si>
  <si>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</si>
  <si>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</si>
  <si>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</si>
  <si>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</si>
  <si>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</si>
  <si>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</si>
  <si>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</si>
  <si>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</si>
  <si>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</si>
  <si>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</si>
  <si>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</si>
  <si>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</si>
  <si>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</si>
  <si>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</si>
  <si>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</si>
  <si>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</si>
  <si>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</si>
  <si>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</si>
  <si>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</si>
  <si>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</si>
  <si>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</si>
  <si>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</si>
  <si>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</si>
  <si>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</si>
  <si>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</si>
  <si>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</si>
  <si>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</si>
  <si>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</si>
  <si>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</si>
  <si>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</si>
  <si>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</si>
  <si>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</si>
  <si>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</si>
  <si>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</si>
  <si>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</si>
  <si>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</si>
  <si>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</si>
  <si>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</si>
  <si>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</si>
  <si>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</si>
  <si>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</si>
  <si>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</si>
  <si>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</si>
  <si>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</si>
  <si>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</si>
  <si>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</si>
  <si>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</si>
  <si>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</si>
  <si>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</si>
  <si>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</si>
  <si>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</si>
  <si>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</si>
  <si>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</si>
  <si>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</si>
  <si>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</si>
  <si>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</si>
  <si>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</si>
  <si>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</si>
  <si>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</si>
  <si>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</si>
  <si>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</si>
  <si>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</si>
  <si>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</si>
  <si>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</si>
  <si>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</si>
  <si>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</si>
  <si>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</si>
  <si>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</si>
  <si>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</si>
  <si>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</si>
  <si>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</si>
  <si>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</si>
  <si>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</si>
  <si>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</si>
  <si>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</si>
  <si>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</si>
  <si>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</si>
  <si>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</si>
  <si>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</si>
  <si>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</si>
  <si>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</si>
  <si>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</si>
  <si>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</si>
  <si>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</si>
  <si>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</si>
  <si>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</si>
  <si>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</si>
  <si>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</si>
  <si>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</si>
  <si>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</si>
  <si>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</si>
  <si>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</si>
  <si>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</si>
  <si>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</si>
  <si>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</si>
  <si>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</si>
  <si>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</si>
  <si>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</si>
  <si>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</si>
  <si>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</si>
  <si>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</si>
  <si>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</si>
  <si>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</si>
  <si>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</si>
  <si>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</si>
  <si>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</si>
  <si>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</si>
  <si>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</si>
  <si>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</si>
  <si>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</si>
  <si>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</si>
  <si>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</si>
  <si>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</si>
  <si>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</si>
  <si>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</si>
  <si>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</si>
  <si>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</si>
  <si>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</si>
  <si>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</si>
  <si>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</si>
  <si>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</si>
  <si>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</si>
  <si>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</si>
  <si>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</si>
  <si>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</si>
  <si>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</si>
  <si>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</si>
  <si>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</si>
  <si>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</si>
  <si>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</si>
  <si>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</si>
  <si>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</si>
  <si>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</si>
  <si>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</si>
  <si>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</si>
  <si>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</si>
  <si>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</si>
  <si>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</si>
  <si>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</si>
  <si>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</si>
  <si>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</si>
  <si>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</si>
  <si>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</si>
  <si>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</si>
  <si>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</si>
  <si>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</si>
  <si>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</si>
  <si>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</si>
  <si>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</si>
  <si>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</si>
  <si>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</si>
  <si>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</si>
  <si>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</si>
  <si>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</si>
  <si>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</si>
  <si>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</si>
  <si>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</si>
  <si>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</si>
  <si>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</si>
  <si>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</si>
  <si>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</si>
  <si>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</si>
  <si>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</si>
  <si>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</si>
  <si>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</si>
  <si>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</si>
  <si>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</si>
  <si>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</si>
  <si>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</si>
  <si>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</si>
  <si>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</si>
  <si>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</si>
  <si>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</si>
  <si>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</si>
  <si>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</si>
  <si>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</si>
  <si>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</si>
  <si>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</si>
  <si>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</si>
  <si>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</si>
  <si>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</si>
  <si>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</si>
  <si>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</si>
  <si>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</si>
  <si>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</si>
  <si>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</si>
  <si>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</si>
  <si>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</si>
  <si>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</si>
  <si>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</si>
  <si>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</si>
  <si>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</si>
  <si>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</si>
  <si>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</si>
  <si>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</si>
  <si>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</si>
  <si>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</si>
  <si>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</si>
  <si>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</si>
  <si>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</si>
  <si>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</si>
  <si>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</si>
  <si>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</si>
  <si>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</si>
  <si>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</si>
  <si>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</si>
  <si>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</si>
  <si>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</si>
  <si>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</si>
  <si>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</si>
  <si>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</si>
  <si>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</si>
  <si>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</si>
  <si>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</si>
  <si>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</si>
  <si>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</si>
  <si>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</si>
  <si>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</si>
  <si>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</si>
  <si>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</si>
  <si>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</si>
  <si>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</si>
  <si>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</si>
  <si>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</si>
  <si>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</si>
  <si>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</si>
  <si>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</si>
  <si>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</si>
  <si>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</si>
  <si>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</si>
  <si>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</si>
  <si>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</si>
  <si>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</si>
  <si>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</si>
  <si>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</si>
  <si>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</si>
  <si>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</si>
  <si>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</si>
  <si>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</si>
  <si>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</si>
  <si>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</si>
  <si>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</si>
  <si>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</si>
  <si>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</si>
  <si>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</si>
  <si>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</si>
  <si>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</si>
  <si>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</si>
  <si>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</si>
  <si>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</si>
  <si>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</si>
  <si>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</si>
  <si>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</si>
  <si>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</si>
  <si>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</si>
  <si>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</si>
  <si>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</si>
  <si>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</si>
  <si>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</si>
  <si>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</si>
  <si>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</si>
  <si>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</si>
  <si>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</si>
  <si>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</si>
  <si>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</si>
  <si>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</si>
  <si>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</si>
  <si>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</si>
  <si>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</si>
  <si>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</si>
  <si>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</si>
  <si>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</si>
  <si>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</si>
  <si>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</si>
  <si>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</si>
  <si>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</si>
  <si>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</si>
  <si>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</si>
  <si>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</si>
  <si>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</si>
  <si>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</si>
  <si>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</si>
  <si>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</si>
  <si>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</si>
  <si>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</si>
  <si>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</si>
  <si>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</si>
  <si>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</si>
  <si>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</si>
  <si>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</si>
  <si>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</si>
  <si>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</si>
  <si>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</si>
  <si>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</si>
  <si>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</si>
  <si>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</si>
  <si>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</si>
  <si>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</si>
  <si>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</si>
  <si>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</si>
  <si>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</si>
  <si>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</si>
  <si>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</si>
  <si>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</si>
  <si>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</si>
  <si>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</si>
  <si>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</si>
  <si>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</si>
  <si>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</si>
  <si>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</si>
  <si>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</si>
  <si>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</si>
  <si>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</si>
  <si>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</si>
  <si>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</si>
  <si>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</si>
  <si>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</si>
  <si>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</si>
  <si>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</si>
  <si>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</si>
  <si>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</si>
  <si>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</si>
  <si>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</si>
  <si>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</si>
  <si>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</si>
  <si>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</si>
  <si>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</si>
  <si>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</si>
  <si>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</si>
  <si>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</si>
  <si>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</si>
  <si>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</si>
  <si>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</si>
  <si>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</si>
  <si>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</si>
  <si>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</si>
  <si>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</si>
  <si>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</si>
  <si>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</si>
  <si>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</si>
  <si>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</si>
  <si>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</si>
  <si>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</si>
  <si>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</si>
  <si>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</si>
  <si>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</si>
  <si>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</si>
  <si>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</si>
  <si>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</si>
  <si>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</si>
  <si>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</si>
  <si>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</si>
  <si>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</si>
  <si>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</si>
  <si>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</si>
  <si>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</si>
  <si>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</si>
  <si>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</si>
  <si>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</si>
  <si>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</si>
  <si>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</si>
  <si>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</si>
  <si>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</si>
  <si>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</si>
  <si>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</si>
  <si>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</si>
  <si>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</si>
  <si>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</si>
  <si>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</si>
  <si>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</si>
  <si>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</si>
  <si>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</si>
  <si>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</si>
  <si>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</si>
  <si>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</si>
  <si>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</si>
  <si>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</si>
  <si>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</si>
  <si>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</si>
  <si>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</si>
  <si>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</si>
  <si>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</si>
  <si>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</si>
  <si>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</si>
  <si>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</si>
  <si>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</si>
  <si>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</si>
  <si>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</si>
  <si>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</si>
  <si>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</si>
  <si>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</si>
  <si>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</si>
  <si>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</si>
  <si>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</si>
  <si>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</si>
  <si>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</si>
  <si>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</si>
  <si>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</si>
  <si>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</si>
  <si>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</si>
  <si>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</si>
  <si>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</si>
  <si>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</si>
  <si>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</si>
  <si>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</si>
  <si>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</si>
  <si>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</si>
  <si>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</si>
  <si>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</si>
  <si>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</si>
  <si>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</si>
  <si>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</si>
  <si>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</si>
  <si>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</si>
  <si>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</si>
  <si>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</si>
  <si>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</si>
  <si>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</si>
  <si>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</si>
  <si>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</si>
  <si>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</si>
  <si>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</si>
  <si>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</si>
  <si>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</si>
  <si>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</si>
  <si>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</si>
  <si>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</si>
  <si>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</si>
  <si>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</si>
  <si>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</si>
  <si>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</si>
  <si>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</si>
  <si>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</si>
  <si>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</si>
  <si>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</si>
  <si>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</si>
  <si>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</si>
  <si>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</si>
  <si>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</si>
  <si>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</si>
  <si>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</si>
  <si>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</si>
  <si>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</si>
  <si>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</si>
  <si>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</si>
  <si>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</si>
  <si>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</si>
  <si>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</si>
  <si>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</si>
  <si>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</si>
  <si>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</si>
  <si>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</si>
  <si>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</si>
  <si>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</si>
  <si>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</si>
  <si>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</si>
  <si>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</si>
  <si>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</si>
  <si>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</si>
  <si>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</si>
  <si>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</si>
  <si>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</si>
  <si>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</si>
  <si>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</si>
  <si>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</si>
  <si>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</si>
  <si>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</si>
  <si>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</si>
  <si>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</si>
  <si>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</si>
  <si>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</si>
  <si>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</si>
  <si>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</si>
  <si>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</si>
  <si>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</si>
  <si>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</si>
  <si>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</si>
  <si>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</si>
  <si>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</si>
  <si>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</si>
  <si>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</si>
  <si>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</si>
  <si>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</si>
  <si>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</si>
  <si>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</si>
  <si>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</si>
  <si>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</si>
  <si>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</si>
  <si>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</si>
  <si>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</si>
  <si>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</si>
  <si>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</si>
  <si>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</si>
  <si>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</si>
  <si>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</si>
  <si>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</si>
  <si>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</si>
  <si>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</si>
  <si>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</si>
  <si>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</si>
  <si>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</si>
  <si>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</si>
  <si>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</si>
  <si>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</si>
  <si>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</si>
  <si>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</si>
  <si>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</si>
  <si>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</si>
  <si>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</si>
  <si>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</si>
  <si>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</si>
  <si>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</si>
  <si>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</si>
  <si>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</si>
  <si>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</si>
  <si>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</si>
  <si>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</si>
  <si>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</si>
  <si>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</si>
  <si>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</si>
  <si>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</si>
  <si>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</si>
  <si>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</si>
  <si>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</si>
  <si>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</si>
  <si>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</si>
  <si>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</si>
  <si>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</si>
  <si>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</si>
  <si>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</si>
  <si>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</si>
  <si>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</si>
  <si>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</si>
  <si>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</si>
  <si>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</si>
  <si>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</si>
  <si>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</si>
  <si>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</si>
  <si>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</si>
  <si>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</si>
  <si>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</si>
  <si>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</si>
  <si>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</si>
  <si>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</si>
  <si>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</si>
  <si>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</si>
  <si>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</si>
  <si>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</si>
  <si>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</si>
  <si>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</si>
  <si>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</si>
  <si>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</si>
  <si>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</si>
  <si>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</si>
  <si>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</si>
  <si>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</si>
  <si>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</si>
  <si>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</si>
  <si>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</si>
  <si>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</si>
  <si>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</si>
  <si>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</si>
  <si>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</si>
  <si>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</si>
  <si>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</si>
  <si>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</si>
  <si>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</si>
  <si>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</si>
  <si>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</si>
  <si>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</si>
  <si>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</si>
  <si>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</si>
  <si>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</si>
  <si>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</si>
  <si>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</si>
  <si>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</si>
  <si>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</si>
  <si>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</si>
  <si>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</si>
  <si>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</si>
  <si>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</si>
  <si>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</si>
  <si>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</si>
  <si>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</si>
  <si>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</si>
  <si>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</si>
  <si>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</si>
  <si>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</si>
  <si>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</si>
  <si>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</si>
  <si>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</si>
  <si>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</si>
  <si>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</si>
  <si>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</si>
  <si>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</si>
  <si>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</si>
  <si>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</si>
  <si>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</si>
  <si>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</si>
  <si>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</si>
  <si>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</si>
  <si>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</si>
  <si>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</si>
  <si>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</si>
  <si>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</si>
  <si>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</si>
  <si>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</si>
  <si>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</si>
  <si>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</si>
  <si>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</si>
  <si>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</si>
  <si>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</si>
  <si>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</si>
  <si>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</si>
  <si>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</si>
  <si>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</si>
  <si>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</si>
  <si>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</si>
  <si>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</si>
  <si>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</si>
  <si>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</si>
  <si>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</si>
  <si>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</si>
  <si>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</si>
  <si>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</si>
  <si>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</si>
  <si>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</si>
  <si>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</si>
  <si>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</si>
  <si>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</si>
  <si>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</si>
  <si>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</si>
  <si>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</si>
  <si>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</si>
  <si>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</si>
  <si>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</si>
  <si>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</si>
  <si>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</si>
  <si>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</si>
  <si>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</si>
  <si>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</si>
  <si>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</si>
  <si>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</si>
  <si>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</si>
  <si>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</si>
  <si>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</si>
  <si>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</si>
  <si>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</si>
  <si>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</si>
  <si>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</si>
  <si>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</si>
  <si>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</si>
  <si>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</si>
  <si>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</si>
  <si>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</si>
  <si>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</si>
  <si>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</si>
  <si>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</si>
  <si>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</si>
  <si>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</si>
  <si>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</si>
  <si>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</si>
  <si>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</si>
  <si>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</si>
  <si>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</si>
  <si>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</si>
  <si>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</si>
  <si>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</si>
  <si>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</si>
  <si>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</si>
  <si>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</si>
  <si>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</si>
  <si>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</si>
  <si>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</si>
  <si>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</si>
  <si>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</si>
  <si>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</si>
  <si>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</si>
  <si>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</si>
  <si>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</si>
  <si>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</si>
  <si>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</si>
  <si>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</si>
  <si>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</si>
  <si>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</si>
  <si>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</si>
  <si>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</si>
  <si>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</si>
  <si>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</si>
  <si>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</si>
  <si>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</si>
  <si>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</si>
  <si>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</si>
  <si>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</si>
  <si>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</si>
  <si>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</si>
  <si>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</si>
  <si>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</si>
  <si>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</si>
  <si>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</si>
  <si>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</si>
  <si>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</si>
  <si>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</si>
  <si>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</si>
  <si>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</si>
  <si>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</si>
  <si>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</si>
  <si>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</si>
  <si>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</si>
  <si>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</si>
  <si>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</si>
  <si>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</si>
  <si>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</si>
  <si>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</si>
  <si>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</si>
  <si>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</si>
  <si>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</si>
  <si>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</si>
  <si>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</si>
  <si>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</si>
  <si>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</si>
  <si>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</si>
  <si>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</si>
  <si>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</si>
  <si>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</si>
  <si>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</si>
  <si>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</si>
  <si>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</si>
  <si>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</si>
  <si>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</si>
  <si>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</si>
  <si>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</si>
  <si>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</si>
  <si>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</si>
  <si>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</si>
  <si>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</si>
  <si>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</si>
  <si>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</si>
  <si>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</si>
  <si>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</si>
  <si>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</si>
  <si>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</si>
  <si>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</si>
  <si>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</si>
  <si>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</si>
  <si>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</si>
  <si>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Кочетовского сельского поселения  
на 2025 год и на плановый период 2026 и 2027 годов</t>
  </si>
  <si>
    <t>от "24" декабря 2024 года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</si>
</sst>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4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4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5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vertical="top" wrapText="1"/>
    </xf>
    <xf numFmtId="49" fontId="24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6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7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" fontId="2" fillId="13" borderId="19" xfId="39" applyNumberFormat="1" applyFill="1" applyProtection="1">
      <alignment horizontal="right" vertical="top" shrinkToFit="1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17" fillId="10" borderId="0" xfId="0" applyFont="1" applyFill="1" applyAlignment="1" applyProtection="1">
      <alignment horizontal="center"/>
      <protection locked="0"/>
    </xf>
    <xf numFmtId="0" fontId="19" fillId="0" borderId="1" xfId="1" applyFont="1" applyAlignment="1" applyProtection="1">
      <alignment horizont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4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8" t="s">
        <v>717</v>
      </c>
      <c r="F1" s="268"/>
    </row>
    <row r="2" spans="1:12" ht="93.6" customHeight="1">
      <c r="E2" s="269" t="s">
        <v>810</v>
      </c>
      <c r="F2" s="269"/>
    </row>
    <row r="3" spans="1:12" ht="15.6" customHeight="1">
      <c r="E3" s="268" t="s">
        <v>811</v>
      </c>
      <c r="F3" s="268"/>
    </row>
    <row r="4" spans="1:12" ht="49.9" customHeight="1">
      <c r="A4" s="267" t="s">
        <v>809</v>
      </c>
      <c r="B4" s="267"/>
      <c r="C4" s="267"/>
      <c r="D4" s="267"/>
      <c r="E4" s="267"/>
      <c r="F4" s="267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6" t="s">
        <v>359</v>
      </c>
      <c r="F6" s="266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-6.8000000000001819</v>
      </c>
      <c r="E9" s="69">
        <f>+E10+E15+E23+E32</f>
        <v>-6.5999999999999091</v>
      </c>
      <c r="F9" s="69">
        <f>+F10+F15+F23+F32</f>
        <v>-6.5627099999996972</v>
      </c>
      <c r="G9" s="70">
        <f>D9+E9+F9</f>
        <v>-19.962709999999788</v>
      </c>
    </row>
    <row r="10" spans="1:12" ht="25.5">
      <c r="A10" s="265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5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5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5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5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5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5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5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5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5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5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5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5">
        <v>3</v>
      </c>
      <c r="B23" s="71" t="s">
        <v>618</v>
      </c>
      <c r="C23" s="72" t="s">
        <v>481</v>
      </c>
      <c r="D23" s="73">
        <f>D24+D28</f>
        <v>-6.8000000000001819</v>
      </c>
      <c r="E23" s="73">
        <f t="shared" ref="E23:F23" si="8">E24+E28</f>
        <v>-6.5999999999999091</v>
      </c>
      <c r="F23" s="73">
        <f t="shared" si="8"/>
        <v>-6.5627099999996972</v>
      </c>
      <c r="G23" s="70">
        <f t="shared" si="1"/>
        <v>-19.962709999999788</v>
      </c>
    </row>
    <row r="24" spans="1:7">
      <c r="A24" s="265"/>
      <c r="B24" s="74" t="s">
        <v>482</v>
      </c>
      <c r="C24" s="75" t="s">
        <v>483</v>
      </c>
      <c r="D24" s="76">
        <f>D25</f>
        <v>-7876.23729</v>
      </c>
      <c r="E24" s="76">
        <f t="shared" ref="E24:F26" si="9">E25</f>
        <v>-2997.73729</v>
      </c>
      <c r="F24" s="76">
        <f t="shared" si="9"/>
        <v>-3100.8999999999996</v>
      </c>
      <c r="G24" s="70">
        <f t="shared" si="1"/>
        <v>-13974.87458</v>
      </c>
    </row>
    <row r="25" spans="1:7">
      <c r="A25" s="265"/>
      <c r="B25" s="78" t="s">
        <v>616</v>
      </c>
      <c r="C25" s="75" t="s">
        <v>612</v>
      </c>
      <c r="D25" s="76">
        <f>D26</f>
        <v>-7876.23729</v>
      </c>
      <c r="E25" s="76">
        <f t="shared" si="9"/>
        <v>-2997.73729</v>
      </c>
      <c r="F25" s="76">
        <f t="shared" si="9"/>
        <v>-3100.8999999999996</v>
      </c>
      <c r="G25" s="70">
        <f t="shared" si="1"/>
        <v>-13974.87458</v>
      </c>
    </row>
    <row r="26" spans="1:7">
      <c r="A26" s="265"/>
      <c r="B26" s="78" t="s">
        <v>615</v>
      </c>
      <c r="C26" s="75" t="s">
        <v>610</v>
      </c>
      <c r="D26" s="76">
        <f>D27</f>
        <v>-7876.23729</v>
      </c>
      <c r="E26" s="76">
        <f t="shared" si="9"/>
        <v>-2997.73729</v>
      </c>
      <c r="F26" s="76">
        <f t="shared" si="9"/>
        <v>-3100.8999999999996</v>
      </c>
      <c r="G26" s="70">
        <f t="shared" si="1"/>
        <v>-13974.87458</v>
      </c>
    </row>
    <row r="27" spans="1:7" ht="25.5">
      <c r="A27" s="265"/>
      <c r="B27" s="74" t="s">
        <v>617</v>
      </c>
      <c r="C27" s="75" t="s">
        <v>484</v>
      </c>
      <c r="D27" s="76">
        <f>-(Доходы!C9+Источники!D18)</f>
        <v>-7876.23729</v>
      </c>
      <c r="E27" s="76">
        <f>-(Доходы!D9+Источники!E18)</f>
        <v>-2997.73729</v>
      </c>
      <c r="F27" s="76">
        <f>-(Доходы!E9+Источники!F18)</f>
        <v>-3100.8999999999996</v>
      </c>
      <c r="G27" s="70">
        <f t="shared" si="1"/>
        <v>-13974.87458</v>
      </c>
    </row>
    <row r="28" spans="1:7">
      <c r="A28" s="265"/>
      <c r="B28" s="74" t="s">
        <v>485</v>
      </c>
      <c r="C28" s="75" t="s">
        <v>486</v>
      </c>
      <c r="D28" s="76">
        <f>D29</f>
        <v>7869.4372899999998</v>
      </c>
      <c r="E28" s="76">
        <f t="shared" ref="E28:F30" si="10">E29</f>
        <v>2991.1372900000001</v>
      </c>
      <c r="F28" s="76">
        <f t="shared" si="10"/>
        <v>3094.3372899999999</v>
      </c>
      <c r="G28" s="70">
        <f t="shared" si="1"/>
        <v>13954.91187</v>
      </c>
    </row>
    <row r="29" spans="1:7">
      <c r="A29" s="265"/>
      <c r="B29" s="78" t="s">
        <v>609</v>
      </c>
      <c r="C29" s="75" t="s">
        <v>608</v>
      </c>
      <c r="D29" s="76">
        <f>D30</f>
        <v>7869.4372899999998</v>
      </c>
      <c r="E29" s="76">
        <f t="shared" si="10"/>
        <v>2991.1372900000001</v>
      </c>
      <c r="F29" s="76">
        <f t="shared" si="10"/>
        <v>3094.3372899999999</v>
      </c>
      <c r="G29" s="70">
        <f t="shared" si="1"/>
        <v>13954.91187</v>
      </c>
    </row>
    <row r="30" spans="1:7">
      <c r="A30" s="265"/>
      <c r="B30" s="78" t="s">
        <v>614</v>
      </c>
      <c r="C30" s="75" t="s">
        <v>611</v>
      </c>
      <c r="D30" s="76">
        <f>D31</f>
        <v>7869.4372899999998</v>
      </c>
      <c r="E30" s="76">
        <f t="shared" si="10"/>
        <v>2991.1372900000001</v>
      </c>
      <c r="F30" s="76">
        <f t="shared" si="10"/>
        <v>3094.3372899999999</v>
      </c>
      <c r="G30" s="70">
        <f t="shared" si="1"/>
        <v>13954.91187</v>
      </c>
    </row>
    <row r="31" spans="1:7" ht="25.5">
      <c r="A31" s="265"/>
      <c r="B31" s="74" t="s">
        <v>613</v>
      </c>
      <c r="C31" s="75" t="s">
        <v>487</v>
      </c>
      <c r="D31" s="76">
        <f>Ведомственная!G10+Источники!D21</f>
        <v>7869.4372899999998</v>
      </c>
      <c r="E31" s="76">
        <f>Ведомственная!H10+Источники!E21+'Бюджетная роспись'!M551/1000</f>
        <v>2991.1372900000001</v>
      </c>
      <c r="F31" s="76">
        <f>Ведомственная!I10+Источники!F21+'Бюджетная роспись'!N551/1000</f>
        <v>3094.3372899999999</v>
      </c>
      <c r="G31" s="70">
        <f t="shared" si="1"/>
        <v>13954.91187</v>
      </c>
    </row>
    <row r="32" spans="1:7" ht="25.5">
      <c r="A32" s="265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5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5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5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5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5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5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5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5" t="s">
        <v>684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ht="13.5" thickBot="1">
      <c r="A3" s="40"/>
      <c r="B3" s="40"/>
      <c r="C3" s="40"/>
      <c r="D3" s="40"/>
      <c r="E3" s="40"/>
      <c r="F3" s="306"/>
      <c r="G3" s="306"/>
      <c r="H3" s="40"/>
      <c r="I3" s="41"/>
      <c r="J3" s="42"/>
      <c r="K3" s="42"/>
    </row>
    <row r="4" spans="1:11" ht="13.5" thickBot="1">
      <c r="A4" s="307" t="s">
        <v>647</v>
      </c>
      <c r="B4" s="309" t="s">
        <v>648</v>
      </c>
      <c r="C4" s="312" t="s">
        <v>649</v>
      </c>
      <c r="D4" s="314" t="s">
        <v>650</v>
      </c>
      <c r="E4" s="314"/>
      <c r="F4" s="314"/>
      <c r="G4" s="314"/>
      <c r="H4" s="314"/>
      <c r="I4" s="314"/>
      <c r="J4" s="314"/>
      <c r="K4" s="314"/>
    </row>
    <row r="5" spans="1:11" ht="13.5" thickBot="1">
      <c r="A5" s="308"/>
      <c r="B5" s="310"/>
      <c r="C5" s="313"/>
      <c r="D5" s="315" t="s">
        <v>651</v>
      </c>
      <c r="E5" s="315"/>
      <c r="F5" s="315"/>
      <c r="G5" s="315"/>
      <c r="H5" s="315"/>
      <c r="I5" s="315"/>
      <c r="J5" s="315"/>
      <c r="K5" s="315"/>
    </row>
    <row r="6" spans="1:11" ht="13.5" thickBot="1">
      <c r="A6" s="308"/>
      <c r="B6" s="311"/>
      <c r="C6" s="313"/>
      <c r="D6" s="315" t="s">
        <v>652</v>
      </c>
      <c r="E6" s="315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6" t="s">
        <v>653</v>
      </c>
      <c r="B8" s="317" t="s">
        <v>685</v>
      </c>
      <c r="C8" s="318" t="s">
        <v>687</v>
      </c>
      <c r="D8" s="43" t="s">
        <v>652</v>
      </c>
      <c r="E8" s="49">
        <f>E13+E38+E53+E68</f>
        <v>16692.44916</v>
      </c>
      <c r="F8" s="49">
        <f t="shared" ref="F8:K8" si="0">F13+F38+F53+F68</f>
        <v>0</v>
      </c>
      <c r="G8" s="49">
        <f t="shared" si="0"/>
        <v>0</v>
      </c>
      <c r="H8" s="49">
        <f t="shared" si="0"/>
        <v>7869.4372900000008</v>
      </c>
      <c r="I8" s="49">
        <f t="shared" si="0"/>
        <v>2921.73729</v>
      </c>
      <c r="J8" s="49">
        <f t="shared" si="0"/>
        <v>2950.6372900000001</v>
      </c>
      <c r="K8" s="49">
        <f t="shared" si="0"/>
        <v>2950.6372900000001</v>
      </c>
    </row>
    <row r="9" spans="1:11" ht="26.25" thickBot="1">
      <c r="A9" s="316"/>
      <c r="B9" s="317"/>
      <c r="C9" s="318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6"/>
      <c r="B10" s="317"/>
      <c r="C10" s="318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6"/>
      <c r="B11" s="317"/>
      <c r="C11" s="318"/>
      <c r="D11" s="43" t="s">
        <v>656</v>
      </c>
      <c r="E11" s="49">
        <f t="shared" si="1"/>
        <v>16692.44916</v>
      </c>
      <c r="F11" s="49">
        <f t="shared" si="1"/>
        <v>0</v>
      </c>
      <c r="G11" s="49">
        <f t="shared" si="1"/>
        <v>0</v>
      </c>
      <c r="H11" s="49">
        <f t="shared" si="1"/>
        <v>7869.4372900000008</v>
      </c>
      <c r="I11" s="49">
        <f t="shared" si="1"/>
        <v>2921.73729</v>
      </c>
      <c r="J11" s="49">
        <f t="shared" si="1"/>
        <v>2950.6372900000001</v>
      </c>
      <c r="K11" s="49">
        <f t="shared" si="1"/>
        <v>2950.6372900000001</v>
      </c>
    </row>
    <row r="12" spans="1:11" ht="26.25" thickBot="1">
      <c r="A12" s="316"/>
      <c r="B12" s="317"/>
      <c r="C12" s="318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6" t="s">
        <v>658</v>
      </c>
      <c r="B13" s="317" t="s">
        <v>659</v>
      </c>
      <c r="C13" s="318" t="s">
        <v>687</v>
      </c>
      <c r="D13" s="43" t="s">
        <v>652</v>
      </c>
      <c r="E13" s="50">
        <f>E18+E23+E28+E33</f>
        <v>14546.18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5924.8000000000011</v>
      </c>
      <c r="I13" s="50">
        <f t="shared" si="2"/>
        <v>2847.3</v>
      </c>
      <c r="J13" s="50">
        <f t="shared" si="2"/>
        <v>2887.04</v>
      </c>
      <c r="K13" s="50">
        <f t="shared" si="2"/>
        <v>2887.04</v>
      </c>
    </row>
    <row r="14" spans="1:11" ht="26.25" thickBot="1">
      <c r="A14" s="316"/>
      <c r="B14" s="317"/>
      <c r="C14" s="318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6"/>
      <c r="B15" s="317"/>
      <c r="C15" s="318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6"/>
      <c r="B16" s="317"/>
      <c r="C16" s="318"/>
      <c r="D16" s="43" t="s">
        <v>656</v>
      </c>
      <c r="E16" s="50">
        <f t="shared" si="3"/>
        <v>14546.18</v>
      </c>
      <c r="F16" s="50">
        <f t="shared" si="3"/>
        <v>0</v>
      </c>
      <c r="G16" s="50">
        <f t="shared" si="3"/>
        <v>0</v>
      </c>
      <c r="H16" s="50">
        <f t="shared" si="3"/>
        <v>5924.8000000000011</v>
      </c>
      <c r="I16" s="50">
        <f t="shared" si="3"/>
        <v>2847.3</v>
      </c>
      <c r="J16" s="50">
        <f t="shared" si="3"/>
        <v>2887.04</v>
      </c>
      <c r="K16" s="50">
        <f t="shared" si="3"/>
        <v>2887.04</v>
      </c>
    </row>
    <row r="17" spans="1:11" ht="26.25" thickBot="1">
      <c r="A17" s="316"/>
      <c r="B17" s="317"/>
      <c r="C17" s="318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6" t="s">
        <v>660</v>
      </c>
      <c r="B18" s="317" t="s">
        <v>661</v>
      </c>
      <c r="C18" s="318" t="s">
        <v>687</v>
      </c>
      <c r="D18" s="43" t="s">
        <v>652</v>
      </c>
      <c r="E18" s="51">
        <f>E19+E20+E21+E22</f>
        <v>11503.18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4468.1000000000004</v>
      </c>
      <c r="I18" s="51">
        <f t="shared" si="4"/>
        <v>2326</v>
      </c>
      <c r="J18" s="51">
        <f t="shared" si="4"/>
        <v>2354.54</v>
      </c>
      <c r="K18" s="51">
        <f t="shared" si="4"/>
        <v>2354.54</v>
      </c>
    </row>
    <row r="19" spans="1:11" ht="26.25" thickBot="1">
      <c r="A19" s="316"/>
      <c r="B19" s="317"/>
      <c r="C19" s="318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6"/>
      <c r="B20" s="317"/>
      <c r="C20" s="318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6"/>
      <c r="B21" s="317"/>
      <c r="C21" s="318"/>
      <c r="D21" s="43" t="s">
        <v>656</v>
      </c>
      <c r="E21" s="51">
        <f>F21+G21+H21+I21+J21+K21</f>
        <v>11503.18</v>
      </c>
      <c r="F21" s="51"/>
      <c r="G21" s="51"/>
      <c r="H21" s="51">
        <f>Программная!F12</f>
        <v>4468.1000000000004</v>
      </c>
      <c r="I21" s="51">
        <f>Программная!G12</f>
        <v>2326</v>
      </c>
      <c r="J21" s="51">
        <f>Программная!H12</f>
        <v>2354.54</v>
      </c>
      <c r="K21" s="51">
        <f>J21</f>
        <v>2354.54</v>
      </c>
    </row>
    <row r="22" spans="1:11" ht="26.25" thickBot="1">
      <c r="A22" s="316"/>
      <c r="B22" s="317"/>
      <c r="C22" s="318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9" t="s">
        <v>662</v>
      </c>
      <c r="B23" s="317" t="s">
        <v>663</v>
      </c>
      <c r="C23" s="318" t="s">
        <v>687</v>
      </c>
      <c r="D23" s="43" t="s">
        <v>652</v>
      </c>
      <c r="E23" s="51">
        <f>E24+E25+E26+E27</f>
        <v>1228.3999999999999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702.09999999999991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20"/>
      <c r="B24" s="317"/>
      <c r="C24" s="318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20"/>
      <c r="B25" s="317"/>
      <c r="C25" s="318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20"/>
      <c r="B26" s="317"/>
      <c r="C26" s="318"/>
      <c r="D26" s="43" t="s">
        <v>656</v>
      </c>
      <c r="E26" s="51">
        <f>F26+G26+H26+I26+J26+K26</f>
        <v>1228.3999999999999</v>
      </c>
      <c r="F26" s="51"/>
      <c r="G26" s="51"/>
      <c r="H26" s="51">
        <f>Программная!F23</f>
        <v>702.09999999999991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21"/>
      <c r="B27" s="317"/>
      <c r="C27" s="318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9" t="s">
        <v>664</v>
      </c>
      <c r="B28" s="317" t="s">
        <v>665</v>
      </c>
      <c r="C28" s="318" t="s">
        <v>687</v>
      </c>
      <c r="D28" s="43" t="s">
        <v>652</v>
      </c>
      <c r="E28" s="51">
        <f>E29+E30+E31+E32</f>
        <v>418.6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418.6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20"/>
      <c r="B29" s="317"/>
      <c r="C29" s="318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20"/>
      <c r="B30" s="317"/>
      <c r="C30" s="318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20"/>
      <c r="B31" s="317"/>
      <c r="C31" s="318"/>
      <c r="D31" s="43" t="s">
        <v>656</v>
      </c>
      <c r="E31" s="51">
        <f>F31+G31+H31+I31+J31+K31</f>
        <v>418.6</v>
      </c>
      <c r="F31" s="51"/>
      <c r="G31" s="51"/>
      <c r="H31" s="51">
        <f>Программная!F39</f>
        <v>418.6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21"/>
      <c r="B32" s="317"/>
      <c r="C32" s="318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9" t="s">
        <v>666</v>
      </c>
      <c r="B33" s="317" t="s">
        <v>667</v>
      </c>
      <c r="C33" s="318" t="s">
        <v>687</v>
      </c>
      <c r="D33" s="43" t="s">
        <v>652</v>
      </c>
      <c r="E33" s="51">
        <f>E34+E35+E36+E37</f>
        <v>1396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336</v>
      </c>
      <c r="I33" s="51">
        <f t="shared" si="7"/>
        <v>350</v>
      </c>
      <c r="J33" s="51">
        <f t="shared" si="7"/>
        <v>355</v>
      </c>
      <c r="K33" s="51">
        <f t="shared" si="7"/>
        <v>355</v>
      </c>
    </row>
    <row r="34" spans="1:11" ht="26.25" thickBot="1">
      <c r="A34" s="320"/>
      <c r="B34" s="317"/>
      <c r="C34" s="318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20"/>
      <c r="B35" s="317"/>
      <c r="C35" s="318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20"/>
      <c r="B36" s="317"/>
      <c r="C36" s="318"/>
      <c r="D36" s="43" t="s">
        <v>656</v>
      </c>
      <c r="E36" s="51">
        <f>F36+G36+H36+I36+J36+K36</f>
        <v>1396</v>
      </c>
      <c r="F36" s="51"/>
      <c r="G36" s="51"/>
      <c r="H36" s="51">
        <f>Программная!F49</f>
        <v>336</v>
      </c>
      <c r="I36" s="51">
        <f>Программная!G49</f>
        <v>350</v>
      </c>
      <c r="J36" s="51">
        <f>Программная!H49</f>
        <v>355</v>
      </c>
      <c r="K36" s="51">
        <f>J36</f>
        <v>355</v>
      </c>
    </row>
    <row r="37" spans="1:11" ht="26.25" thickBot="1">
      <c r="A37" s="321"/>
      <c r="B37" s="317"/>
      <c r="C37" s="318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6" t="s">
        <v>668</v>
      </c>
      <c r="B38" s="317" t="s">
        <v>669</v>
      </c>
      <c r="C38" s="318" t="s">
        <v>687</v>
      </c>
      <c r="D38" s="43" t="s">
        <v>652</v>
      </c>
      <c r="E38" s="50">
        <f>E43+E48</f>
        <v>862.2</v>
      </c>
      <c r="F38" s="50">
        <f t="shared" ref="F38:K38" si="8">F43+F48</f>
        <v>0</v>
      </c>
      <c r="G38" s="50">
        <f t="shared" si="8"/>
        <v>0</v>
      </c>
      <c r="H38" s="50">
        <f t="shared" si="8"/>
        <v>862.2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6"/>
      <c r="B39" s="317"/>
      <c r="C39" s="318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6"/>
      <c r="B40" s="317"/>
      <c r="C40" s="318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6"/>
      <c r="B41" s="317"/>
      <c r="C41" s="318"/>
      <c r="D41" s="43" t="s">
        <v>656</v>
      </c>
      <c r="E41" s="50">
        <f t="shared" si="9"/>
        <v>862.2</v>
      </c>
      <c r="F41" s="50">
        <f t="shared" si="9"/>
        <v>0</v>
      </c>
      <c r="G41" s="50">
        <f t="shared" si="9"/>
        <v>0</v>
      </c>
      <c r="H41" s="50">
        <f t="shared" si="9"/>
        <v>862.2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6"/>
      <c r="B42" s="317"/>
      <c r="C42" s="318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6" t="s">
        <v>670</v>
      </c>
      <c r="B43" s="319" t="s">
        <v>686</v>
      </c>
      <c r="C43" s="318" t="s">
        <v>687</v>
      </c>
      <c r="D43" s="43" t="s">
        <v>652</v>
      </c>
      <c r="E43" s="51">
        <f>E44+E45+E46+E47</f>
        <v>862.2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862.2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6"/>
      <c r="B44" s="320"/>
      <c r="C44" s="318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6"/>
      <c r="B45" s="320"/>
      <c r="C45" s="318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6"/>
      <c r="B46" s="320"/>
      <c r="C46" s="318"/>
      <c r="D46" s="43" t="s">
        <v>656</v>
      </c>
      <c r="E46" s="51">
        <f>F46+G46+H46+I46+J46+K46</f>
        <v>862.2</v>
      </c>
      <c r="F46" s="51"/>
      <c r="G46" s="51"/>
      <c r="H46" s="51">
        <f>Программная!F69</f>
        <v>862.2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6"/>
      <c r="B47" s="321"/>
      <c r="C47" s="318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9" t="s">
        <v>671</v>
      </c>
      <c r="B48" s="319" t="s">
        <v>643</v>
      </c>
      <c r="C48" s="318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20"/>
      <c r="B49" s="320"/>
      <c r="C49" s="318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20"/>
      <c r="B50" s="320"/>
      <c r="C50" s="318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20"/>
      <c r="B51" s="320"/>
      <c r="C51" s="318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21"/>
      <c r="B52" s="321"/>
      <c r="C52" s="318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6" t="s">
        <v>672</v>
      </c>
      <c r="B53" s="317" t="s">
        <v>673</v>
      </c>
      <c r="C53" s="318" t="s">
        <v>687</v>
      </c>
      <c r="D53" s="43" t="s">
        <v>652</v>
      </c>
      <c r="E53" s="50">
        <f>E58+E63</f>
        <v>377.06916000000001</v>
      </c>
      <c r="F53" s="50">
        <f t="shared" ref="F53:K53" si="12">F58+F63</f>
        <v>0</v>
      </c>
      <c r="G53" s="50">
        <f t="shared" si="12"/>
        <v>0</v>
      </c>
      <c r="H53" s="50">
        <f t="shared" si="12"/>
        <v>175.43729000000002</v>
      </c>
      <c r="I53" s="50">
        <f t="shared" si="12"/>
        <v>74.437290000000004</v>
      </c>
      <c r="J53" s="50">
        <f t="shared" si="12"/>
        <v>63.597290000000001</v>
      </c>
      <c r="K53" s="50">
        <f t="shared" si="12"/>
        <v>63.597290000000001</v>
      </c>
    </row>
    <row r="54" spans="1:11" ht="26.25" thickBot="1">
      <c r="A54" s="316"/>
      <c r="B54" s="317"/>
      <c r="C54" s="318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6"/>
      <c r="B55" s="317"/>
      <c r="C55" s="318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6"/>
      <c r="B56" s="317"/>
      <c r="C56" s="318"/>
      <c r="D56" s="43" t="s">
        <v>656</v>
      </c>
      <c r="E56" s="50">
        <f t="shared" si="13"/>
        <v>377.06916000000001</v>
      </c>
      <c r="F56" s="50">
        <f t="shared" si="13"/>
        <v>0</v>
      </c>
      <c r="G56" s="50">
        <f t="shared" si="13"/>
        <v>0</v>
      </c>
      <c r="H56" s="50">
        <f t="shared" si="13"/>
        <v>175.43729000000002</v>
      </c>
      <c r="I56" s="50">
        <f t="shared" si="13"/>
        <v>74.437290000000004</v>
      </c>
      <c r="J56" s="50">
        <f t="shared" si="13"/>
        <v>63.597290000000001</v>
      </c>
      <c r="K56" s="50">
        <f t="shared" si="13"/>
        <v>63.597290000000001</v>
      </c>
    </row>
    <row r="57" spans="1:11" ht="26.25" thickBot="1">
      <c r="A57" s="316"/>
      <c r="B57" s="317"/>
      <c r="C57" s="318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6" t="s">
        <v>674</v>
      </c>
      <c r="B58" s="317" t="s">
        <v>675</v>
      </c>
      <c r="C58" s="318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6"/>
      <c r="B59" s="317"/>
      <c r="C59" s="318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6"/>
      <c r="B60" s="317"/>
      <c r="C60" s="318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6"/>
      <c r="B61" s="317"/>
      <c r="C61" s="318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6"/>
      <c r="B62" s="317"/>
      <c r="C62" s="318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9" t="s">
        <v>676</v>
      </c>
      <c r="B63" s="317" t="s">
        <v>677</v>
      </c>
      <c r="C63" s="318" t="s">
        <v>687</v>
      </c>
      <c r="D63" s="43" t="s">
        <v>652</v>
      </c>
      <c r="E63" s="51">
        <f>E64+E65+E66+E67</f>
        <v>377.06916000000001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175.43729000000002</v>
      </c>
      <c r="I63" s="51">
        <f t="shared" si="15"/>
        <v>74.437290000000004</v>
      </c>
      <c r="J63" s="51">
        <f t="shared" si="15"/>
        <v>63.597290000000001</v>
      </c>
      <c r="K63" s="51">
        <f t="shared" si="15"/>
        <v>63.597290000000001</v>
      </c>
    </row>
    <row r="64" spans="1:11" ht="26.25" thickBot="1">
      <c r="A64" s="320"/>
      <c r="B64" s="317"/>
      <c r="C64" s="318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20"/>
      <c r="B65" s="317"/>
      <c r="C65" s="318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20"/>
      <c r="B66" s="317"/>
      <c r="C66" s="318"/>
      <c r="D66" s="43" t="s">
        <v>656</v>
      </c>
      <c r="E66" s="51">
        <f>F66+G66+H66+I66+J66+K66</f>
        <v>377.06916000000001</v>
      </c>
      <c r="F66" s="51"/>
      <c r="G66" s="51"/>
      <c r="H66" s="51">
        <f>Программная!F102</f>
        <v>175.43729000000002</v>
      </c>
      <c r="I66" s="51">
        <f>Программная!G102</f>
        <v>74.437290000000004</v>
      </c>
      <c r="J66" s="51">
        <f>Программная!H102</f>
        <v>63.597290000000001</v>
      </c>
      <c r="K66" s="51">
        <f>J66</f>
        <v>63.597290000000001</v>
      </c>
    </row>
    <row r="67" spans="1:11" ht="26.25" thickBot="1">
      <c r="A67" s="321"/>
      <c r="B67" s="317"/>
      <c r="C67" s="318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6" t="s">
        <v>678</v>
      </c>
      <c r="B68" s="317" t="s">
        <v>679</v>
      </c>
      <c r="C68" s="318" t="s">
        <v>687</v>
      </c>
      <c r="D68" s="43" t="s">
        <v>652</v>
      </c>
      <c r="E68" s="50">
        <f>E73+E78</f>
        <v>907</v>
      </c>
      <c r="F68" s="50">
        <f t="shared" ref="F68:K68" si="16">F73+F78</f>
        <v>0</v>
      </c>
      <c r="G68" s="50">
        <f t="shared" si="16"/>
        <v>0</v>
      </c>
      <c r="H68" s="50">
        <f t="shared" si="16"/>
        <v>907</v>
      </c>
      <c r="I68" s="50">
        <f t="shared" si="16"/>
        <v>0</v>
      </c>
      <c r="J68" s="50">
        <f t="shared" si="16"/>
        <v>0</v>
      </c>
      <c r="K68" s="50">
        <f t="shared" si="16"/>
        <v>0</v>
      </c>
    </row>
    <row r="69" spans="1:11" ht="26.25" thickBot="1">
      <c r="A69" s="316"/>
      <c r="B69" s="317"/>
      <c r="C69" s="318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6"/>
      <c r="B70" s="317"/>
      <c r="C70" s="318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6"/>
      <c r="B71" s="317"/>
      <c r="C71" s="318"/>
      <c r="D71" s="43" t="s">
        <v>656</v>
      </c>
      <c r="E71" s="50">
        <f t="shared" si="17"/>
        <v>907</v>
      </c>
      <c r="F71" s="50">
        <f t="shared" si="17"/>
        <v>0</v>
      </c>
      <c r="G71" s="50">
        <f t="shared" si="17"/>
        <v>0</v>
      </c>
      <c r="H71" s="50">
        <f t="shared" si="17"/>
        <v>907</v>
      </c>
      <c r="I71" s="50">
        <f t="shared" si="17"/>
        <v>0</v>
      </c>
      <c r="J71" s="50">
        <f t="shared" si="17"/>
        <v>0</v>
      </c>
      <c r="K71" s="50">
        <f t="shared" si="17"/>
        <v>0</v>
      </c>
    </row>
    <row r="72" spans="1:11" ht="26.25" thickBot="1">
      <c r="A72" s="316"/>
      <c r="B72" s="317"/>
      <c r="C72" s="318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6" t="s">
        <v>680</v>
      </c>
      <c r="B73" s="317" t="s">
        <v>681</v>
      </c>
      <c r="C73" s="318" t="s">
        <v>687</v>
      </c>
      <c r="D73" s="43" t="s">
        <v>652</v>
      </c>
      <c r="E73" s="51">
        <f>E74+E75+E76+E77</f>
        <v>907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907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6"/>
      <c r="B74" s="317"/>
      <c r="C74" s="318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6"/>
      <c r="B75" s="317"/>
      <c r="C75" s="318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6"/>
      <c r="B76" s="317"/>
      <c r="C76" s="318"/>
      <c r="D76" s="43" t="s">
        <v>656</v>
      </c>
      <c r="E76" s="51">
        <f>F76+G76+H76+I76+J76+K76</f>
        <v>907</v>
      </c>
      <c r="F76" s="51"/>
      <c r="G76" s="51"/>
      <c r="H76" s="51">
        <f>Программная!F144</f>
        <v>907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6"/>
      <c r="B77" s="317"/>
      <c r="C77" s="318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9" t="s">
        <v>682</v>
      </c>
      <c r="B78" s="317" t="s">
        <v>683</v>
      </c>
      <c r="C78" s="318" t="s">
        <v>687</v>
      </c>
      <c r="D78" s="43" t="s">
        <v>652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>
      <c r="A79" s="320"/>
      <c r="B79" s="317"/>
      <c r="C79" s="318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20"/>
      <c r="B80" s="317"/>
      <c r="C80" s="318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20"/>
      <c r="B81" s="317"/>
      <c r="C81" s="318"/>
      <c r="D81" s="43" t="s">
        <v>656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>
      <c r="A82" s="321"/>
      <c r="B82" s="317"/>
      <c r="C82" s="318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2" t="s">
        <v>715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ht="16.5" thickBo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.75" thickBot="1">
      <c r="A3" s="323" t="s">
        <v>648</v>
      </c>
      <c r="B3" s="323" t="s">
        <v>689</v>
      </c>
      <c r="C3" s="323"/>
      <c r="D3" s="323" t="s">
        <v>690</v>
      </c>
      <c r="E3" s="323"/>
      <c r="F3" s="323" t="s">
        <v>691</v>
      </c>
      <c r="G3" s="323"/>
      <c r="H3" s="323"/>
      <c r="I3" s="323"/>
      <c r="J3" s="323"/>
      <c r="K3" s="323"/>
      <c r="L3" s="323" t="s">
        <v>692</v>
      </c>
    </row>
    <row r="4" spans="1:12" ht="27" thickBot="1">
      <c r="A4" s="323"/>
      <c r="B4" s="43" t="s">
        <v>693</v>
      </c>
      <c r="C4" s="45" t="s">
        <v>694</v>
      </c>
      <c r="D4" s="323"/>
      <c r="E4" s="323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3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16692.44916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7869.4372900000008</v>
      </c>
      <c r="I6" s="47">
        <f t="shared" si="0"/>
        <v>2921.73729</v>
      </c>
      <c r="J6" s="47">
        <f t="shared" si="0"/>
        <v>2950.6372900000001</v>
      </c>
      <c r="K6" s="47">
        <f t="shared" si="0"/>
        <v>2950.6372900000001</v>
      </c>
      <c r="L6" s="327" t="s">
        <v>698</v>
      </c>
    </row>
    <row r="7" spans="1:12" ht="27" thickBot="1">
      <c r="A7" s="325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695</v>
      </c>
      <c r="C9" s="45" t="s">
        <v>696</v>
      </c>
      <c r="D9" s="45" t="s">
        <v>699</v>
      </c>
      <c r="E9" s="46">
        <f t="shared" si="1"/>
        <v>16692.44916</v>
      </c>
      <c r="F9" s="47">
        <f t="shared" si="0"/>
        <v>0</v>
      </c>
      <c r="G9" s="47">
        <f t="shared" si="0"/>
        <v>0</v>
      </c>
      <c r="H9" s="47">
        <f t="shared" si="0"/>
        <v>7869.4372900000008</v>
      </c>
      <c r="I9" s="47">
        <f t="shared" si="0"/>
        <v>2921.73729</v>
      </c>
      <c r="J9" s="47">
        <f t="shared" si="0"/>
        <v>2950.6372900000001</v>
      </c>
      <c r="K9" s="47">
        <f t="shared" si="0"/>
        <v>2950.6372900000001</v>
      </c>
      <c r="L9" s="328"/>
    </row>
    <row r="10" spans="1:12" ht="27" thickBot="1">
      <c r="A10" s="326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30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14546.180000000004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5924.8000000000011</v>
      </c>
      <c r="I11" s="46">
        <f t="shared" si="2"/>
        <v>2847.3</v>
      </c>
      <c r="J11" s="46">
        <f t="shared" si="2"/>
        <v>2887.04</v>
      </c>
      <c r="K11" s="46">
        <f t="shared" si="2"/>
        <v>2887.04</v>
      </c>
      <c r="L11" s="333" t="s">
        <v>698</v>
      </c>
    </row>
    <row r="12" spans="1:12" ht="27" thickBot="1">
      <c r="A12" s="331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3"/>
    </row>
    <row r="13" spans="1:12" ht="27" thickBot="1">
      <c r="A13" s="331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3"/>
    </row>
    <row r="14" spans="1:12" ht="27" thickBot="1">
      <c r="A14" s="331"/>
      <c r="B14" s="45" t="s">
        <v>695</v>
      </c>
      <c r="C14" s="45" t="s">
        <v>696</v>
      </c>
      <c r="D14" s="45" t="s">
        <v>699</v>
      </c>
      <c r="E14" s="46">
        <f t="shared" si="1"/>
        <v>14546.180000000004</v>
      </c>
      <c r="F14" s="46">
        <f t="shared" si="2"/>
        <v>0</v>
      </c>
      <c r="G14" s="46">
        <f t="shared" si="2"/>
        <v>0</v>
      </c>
      <c r="H14" s="46">
        <f t="shared" si="2"/>
        <v>5924.8000000000011</v>
      </c>
      <c r="I14" s="46">
        <f t="shared" si="2"/>
        <v>2847.3</v>
      </c>
      <c r="J14" s="46">
        <f t="shared" si="2"/>
        <v>2887.04</v>
      </c>
      <c r="K14" s="46">
        <f t="shared" si="2"/>
        <v>2887.04</v>
      </c>
      <c r="L14" s="333"/>
    </row>
    <row r="15" spans="1:12" ht="27" thickBot="1">
      <c r="A15" s="332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3"/>
    </row>
    <row r="16" spans="1:12" ht="15.75" thickBot="1">
      <c r="A16" s="330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11503.18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4468.1000000000004</v>
      </c>
      <c r="I16" s="46">
        <f t="shared" si="3"/>
        <v>2326</v>
      </c>
      <c r="J16" s="46">
        <f t="shared" si="3"/>
        <v>2354.54</v>
      </c>
      <c r="K16" s="46">
        <f t="shared" si="3"/>
        <v>2354.54</v>
      </c>
      <c r="L16" s="333" t="s">
        <v>698</v>
      </c>
    </row>
    <row r="17" spans="1:12" ht="27" thickBot="1">
      <c r="A17" s="331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33"/>
    </row>
    <row r="18" spans="1:12" ht="27" thickBot="1">
      <c r="A18" s="331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33"/>
    </row>
    <row r="19" spans="1:12" ht="27" thickBot="1">
      <c r="A19" s="331"/>
      <c r="B19" s="45" t="s">
        <v>695</v>
      </c>
      <c r="C19" s="45" t="s">
        <v>696</v>
      </c>
      <c r="D19" s="45" t="s">
        <v>699</v>
      </c>
      <c r="E19" s="46">
        <f t="shared" si="1"/>
        <v>11503.18</v>
      </c>
      <c r="F19" s="46"/>
      <c r="G19" s="46"/>
      <c r="H19" s="46">
        <f>'Расходы по МП'!H21</f>
        <v>4468.1000000000004</v>
      </c>
      <c r="I19" s="46">
        <f>'Расходы по МП'!I21</f>
        <v>2326</v>
      </c>
      <c r="J19" s="46">
        <f>'Расходы по МП'!J21</f>
        <v>2354.54</v>
      </c>
      <c r="K19" s="46">
        <f>'Расходы по МП'!K21</f>
        <v>2354.54</v>
      </c>
      <c r="L19" s="333"/>
    </row>
    <row r="20" spans="1:12" ht="27" thickBot="1">
      <c r="A20" s="332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33"/>
    </row>
    <row r="21" spans="1:12" ht="15.75" thickBot="1">
      <c r="A21" s="330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1228.3999999999999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702.09999999999991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3" t="s">
        <v>698</v>
      </c>
    </row>
    <row r="22" spans="1:12" ht="27" thickBot="1">
      <c r="A22" s="331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3"/>
    </row>
    <row r="23" spans="1:12" ht="27" thickBot="1">
      <c r="A23" s="331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33"/>
    </row>
    <row r="24" spans="1:12" ht="27" thickBot="1">
      <c r="A24" s="331"/>
      <c r="B24" s="45" t="s">
        <v>695</v>
      </c>
      <c r="C24" s="45" t="s">
        <v>696</v>
      </c>
      <c r="D24" s="45" t="s">
        <v>699</v>
      </c>
      <c r="E24" s="46">
        <f t="shared" si="1"/>
        <v>1228.3999999999999</v>
      </c>
      <c r="F24" s="46"/>
      <c r="G24" s="46"/>
      <c r="H24" s="46">
        <f>'Расходы по МП'!H26</f>
        <v>702.09999999999991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3"/>
    </row>
    <row r="25" spans="1:12" ht="27" thickBot="1">
      <c r="A25" s="332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33"/>
    </row>
    <row r="26" spans="1:12" ht="15.75" thickBot="1">
      <c r="A26" s="330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418.6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418.6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3" t="s">
        <v>698</v>
      </c>
    </row>
    <row r="27" spans="1:12" ht="27" thickBot="1">
      <c r="A27" s="331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33"/>
    </row>
    <row r="28" spans="1:12" ht="27" thickBot="1">
      <c r="A28" s="331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33"/>
    </row>
    <row r="29" spans="1:12" ht="27" thickBot="1">
      <c r="A29" s="331"/>
      <c r="B29" s="45" t="s">
        <v>695</v>
      </c>
      <c r="C29" s="45" t="s">
        <v>696</v>
      </c>
      <c r="D29" s="45" t="s">
        <v>699</v>
      </c>
      <c r="E29" s="46">
        <f t="shared" si="1"/>
        <v>418.6</v>
      </c>
      <c r="F29" s="46"/>
      <c r="G29" s="46"/>
      <c r="H29" s="46">
        <f>'Расходы по МП'!H31</f>
        <v>418.6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3"/>
    </row>
    <row r="30" spans="1:12" ht="27" thickBot="1">
      <c r="A30" s="332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33"/>
    </row>
    <row r="31" spans="1:12" ht="15.75" thickBot="1">
      <c r="A31" s="330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1396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336</v>
      </c>
      <c r="I31" s="46">
        <f t="shared" si="6"/>
        <v>350</v>
      </c>
      <c r="J31" s="46">
        <f t="shared" si="6"/>
        <v>355</v>
      </c>
      <c r="K31" s="46">
        <f t="shared" si="6"/>
        <v>355</v>
      </c>
      <c r="L31" s="333" t="s">
        <v>698</v>
      </c>
    </row>
    <row r="32" spans="1:12" ht="27" thickBot="1">
      <c r="A32" s="331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33"/>
    </row>
    <row r="33" spans="1:12" ht="27" thickBot="1">
      <c r="A33" s="331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33"/>
    </row>
    <row r="34" spans="1:12" ht="27" thickBot="1">
      <c r="A34" s="331"/>
      <c r="B34" s="45" t="s">
        <v>695</v>
      </c>
      <c r="C34" s="45" t="s">
        <v>696</v>
      </c>
      <c r="D34" s="45" t="s">
        <v>699</v>
      </c>
      <c r="E34" s="46">
        <f t="shared" si="1"/>
        <v>1396</v>
      </c>
      <c r="F34" s="46"/>
      <c r="G34" s="46"/>
      <c r="H34" s="46">
        <f>'Расходы по МП'!H36</f>
        <v>336</v>
      </c>
      <c r="I34" s="46">
        <f>'Расходы по МП'!I36</f>
        <v>350</v>
      </c>
      <c r="J34" s="46">
        <f>'Расходы по МП'!J36</f>
        <v>355</v>
      </c>
      <c r="K34" s="46">
        <f>'Расходы по МП'!K36</f>
        <v>355</v>
      </c>
      <c r="L34" s="333"/>
    </row>
    <row r="35" spans="1:12" ht="27" thickBot="1">
      <c r="A35" s="332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33"/>
    </row>
    <row r="36" spans="1:12" ht="15.75" thickBot="1">
      <c r="A36" s="330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862.2</v>
      </c>
      <c r="F36" s="46">
        <f t="shared" ref="F36:K40" si="7">F41+F46</f>
        <v>0</v>
      </c>
      <c r="G36" s="46">
        <f t="shared" si="7"/>
        <v>0</v>
      </c>
      <c r="H36" s="46">
        <f t="shared" si="7"/>
        <v>862.2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3" t="s">
        <v>698</v>
      </c>
    </row>
    <row r="37" spans="1:12" ht="27" thickBot="1">
      <c r="A37" s="331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3"/>
    </row>
    <row r="38" spans="1:12" ht="27" thickBot="1">
      <c r="A38" s="331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3"/>
    </row>
    <row r="39" spans="1:12" ht="27" thickBot="1">
      <c r="A39" s="331"/>
      <c r="B39" s="45" t="s">
        <v>695</v>
      </c>
      <c r="C39" s="45" t="s">
        <v>696</v>
      </c>
      <c r="D39" s="45" t="s">
        <v>699</v>
      </c>
      <c r="E39" s="46">
        <f t="shared" si="1"/>
        <v>862.2</v>
      </c>
      <c r="F39" s="46">
        <f t="shared" si="7"/>
        <v>0</v>
      </c>
      <c r="G39" s="46">
        <f t="shared" si="7"/>
        <v>0</v>
      </c>
      <c r="H39" s="46">
        <f t="shared" si="7"/>
        <v>862.2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3"/>
    </row>
    <row r="40" spans="1:12" ht="27" thickBot="1">
      <c r="A40" s="332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3"/>
    </row>
    <row r="41" spans="1:12" ht="15.75" thickBot="1">
      <c r="A41" s="330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862.2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862.2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3" t="s">
        <v>698</v>
      </c>
    </row>
    <row r="42" spans="1:12" ht="27" thickBot="1">
      <c r="A42" s="331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33"/>
    </row>
    <row r="43" spans="1:12" ht="27" thickBot="1">
      <c r="A43" s="331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33"/>
    </row>
    <row r="44" spans="1:12" ht="27" thickBot="1">
      <c r="A44" s="331"/>
      <c r="B44" s="45" t="s">
        <v>695</v>
      </c>
      <c r="C44" s="45" t="s">
        <v>696</v>
      </c>
      <c r="D44" s="45" t="s">
        <v>699</v>
      </c>
      <c r="E44" s="46">
        <f t="shared" si="1"/>
        <v>862.2</v>
      </c>
      <c r="F44" s="46"/>
      <c r="G44" s="46"/>
      <c r="H44" s="46">
        <f>'Расходы по МП'!H46</f>
        <v>862.2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3"/>
    </row>
    <row r="45" spans="1:12" ht="27" thickBot="1">
      <c r="A45" s="332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33"/>
    </row>
    <row r="46" spans="1:12" ht="15.75" thickBot="1">
      <c r="A46" s="330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3" t="s">
        <v>698</v>
      </c>
    </row>
    <row r="47" spans="1:12" ht="27" thickBot="1">
      <c r="A47" s="331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33"/>
    </row>
    <row r="48" spans="1:12" ht="27" thickBot="1">
      <c r="A48" s="331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33"/>
    </row>
    <row r="49" spans="1:12" ht="27" thickBot="1">
      <c r="A49" s="331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3"/>
    </row>
    <row r="50" spans="1:12" ht="27" thickBot="1">
      <c r="A50" s="332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33"/>
    </row>
    <row r="51" spans="1:12" ht="15.75" thickBot="1">
      <c r="A51" s="330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377.06916000000001</v>
      </c>
      <c r="F51" s="46">
        <f t="shared" ref="F51:K55" si="10">F56+F61</f>
        <v>0</v>
      </c>
      <c r="G51" s="46">
        <f t="shared" si="10"/>
        <v>0</v>
      </c>
      <c r="H51" s="46">
        <f t="shared" si="10"/>
        <v>175.43729000000002</v>
      </c>
      <c r="I51" s="46">
        <f t="shared" si="10"/>
        <v>74.437290000000004</v>
      </c>
      <c r="J51" s="46">
        <f t="shared" si="10"/>
        <v>63.597290000000001</v>
      </c>
      <c r="K51" s="46">
        <f t="shared" si="10"/>
        <v>63.597290000000001</v>
      </c>
      <c r="L51" s="333" t="s">
        <v>698</v>
      </c>
    </row>
    <row r="52" spans="1:12" ht="27" thickBot="1">
      <c r="A52" s="331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3"/>
    </row>
    <row r="53" spans="1:12" ht="27" thickBot="1">
      <c r="A53" s="331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3"/>
    </row>
    <row r="54" spans="1:12" ht="27" thickBot="1">
      <c r="A54" s="331"/>
      <c r="B54" s="45" t="s">
        <v>695</v>
      </c>
      <c r="C54" s="45" t="s">
        <v>696</v>
      </c>
      <c r="D54" s="45" t="s">
        <v>699</v>
      </c>
      <c r="E54" s="46">
        <f t="shared" si="1"/>
        <v>377.06916000000001</v>
      </c>
      <c r="F54" s="46">
        <f t="shared" si="10"/>
        <v>0</v>
      </c>
      <c r="G54" s="46">
        <f t="shared" si="10"/>
        <v>0</v>
      </c>
      <c r="H54" s="46">
        <f t="shared" si="10"/>
        <v>175.43729000000002</v>
      </c>
      <c r="I54" s="46">
        <f t="shared" si="10"/>
        <v>74.437290000000004</v>
      </c>
      <c r="J54" s="46">
        <f t="shared" si="10"/>
        <v>63.597290000000001</v>
      </c>
      <c r="K54" s="46">
        <f t="shared" si="10"/>
        <v>63.597290000000001</v>
      </c>
      <c r="L54" s="333"/>
    </row>
    <row r="55" spans="1:12" ht="27" thickBot="1">
      <c r="A55" s="332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3"/>
    </row>
    <row r="56" spans="1:12" ht="15.75" thickBot="1">
      <c r="A56" s="330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33" t="s">
        <v>698</v>
      </c>
    </row>
    <row r="57" spans="1:12" ht="27" thickBot="1">
      <c r="A57" s="331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33"/>
    </row>
    <row r="58" spans="1:12" ht="27" thickBot="1">
      <c r="A58" s="331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33"/>
    </row>
    <row r="59" spans="1:12" ht="27" thickBot="1">
      <c r="A59" s="331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33"/>
    </row>
    <row r="60" spans="1:12" ht="27" thickBot="1">
      <c r="A60" s="332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33"/>
    </row>
    <row r="61" spans="1:12" ht="15.75" thickBot="1">
      <c r="A61" s="330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377.06916000000001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175.43729000000002</v>
      </c>
      <c r="I61" s="46">
        <f t="shared" si="12"/>
        <v>74.437290000000004</v>
      </c>
      <c r="J61" s="46">
        <f t="shared" si="12"/>
        <v>63.597290000000001</v>
      </c>
      <c r="K61" s="46">
        <f t="shared" si="12"/>
        <v>63.597290000000001</v>
      </c>
      <c r="L61" s="333" t="s">
        <v>698</v>
      </c>
    </row>
    <row r="62" spans="1:12" ht="27" thickBot="1">
      <c r="A62" s="331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33"/>
    </row>
    <row r="63" spans="1:12" ht="27" thickBot="1">
      <c r="A63" s="331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33"/>
    </row>
    <row r="64" spans="1:12" ht="27" thickBot="1">
      <c r="A64" s="331"/>
      <c r="B64" s="45" t="s">
        <v>695</v>
      </c>
      <c r="C64" s="45" t="s">
        <v>696</v>
      </c>
      <c r="D64" s="45" t="s">
        <v>699</v>
      </c>
      <c r="E64" s="46">
        <f t="shared" si="1"/>
        <v>377.06916000000001</v>
      </c>
      <c r="F64" s="46"/>
      <c r="G64" s="46"/>
      <c r="H64" s="46">
        <f>'Расходы по МП'!H66</f>
        <v>175.43729000000002</v>
      </c>
      <c r="I64" s="46">
        <f>'Расходы по МП'!I66</f>
        <v>74.437290000000004</v>
      </c>
      <c r="J64" s="46">
        <f>'Расходы по МП'!J66</f>
        <v>63.597290000000001</v>
      </c>
      <c r="K64" s="46">
        <f>'Расходы по МП'!K66</f>
        <v>63.597290000000001</v>
      </c>
      <c r="L64" s="333"/>
    </row>
    <row r="65" spans="1:12" ht="27" thickBot="1">
      <c r="A65" s="332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33"/>
    </row>
    <row r="66" spans="1:12" ht="15.75" thickBot="1">
      <c r="A66" s="330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907</v>
      </c>
      <c r="F66" s="46">
        <f t="shared" ref="F66:K70" si="13">F71+F76</f>
        <v>0</v>
      </c>
      <c r="G66" s="46">
        <f t="shared" si="13"/>
        <v>0</v>
      </c>
      <c r="H66" s="46">
        <f t="shared" si="13"/>
        <v>907</v>
      </c>
      <c r="I66" s="46">
        <f t="shared" si="13"/>
        <v>0</v>
      </c>
      <c r="J66" s="46">
        <f t="shared" si="13"/>
        <v>0</v>
      </c>
      <c r="K66" s="46">
        <f t="shared" si="13"/>
        <v>0</v>
      </c>
      <c r="L66" s="333" t="s">
        <v>698</v>
      </c>
    </row>
    <row r="67" spans="1:12" ht="27" thickBot="1">
      <c r="A67" s="331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3"/>
    </row>
    <row r="68" spans="1:12" ht="27" thickBot="1">
      <c r="A68" s="331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3"/>
    </row>
    <row r="69" spans="1:12" ht="27" thickBot="1">
      <c r="A69" s="331"/>
      <c r="B69" s="45" t="s">
        <v>695</v>
      </c>
      <c r="C69" s="45" t="s">
        <v>696</v>
      </c>
      <c r="D69" s="45" t="s">
        <v>699</v>
      </c>
      <c r="E69" s="46">
        <f t="shared" si="1"/>
        <v>907</v>
      </c>
      <c r="F69" s="46">
        <f t="shared" si="13"/>
        <v>0</v>
      </c>
      <c r="G69" s="46">
        <f t="shared" si="13"/>
        <v>0</v>
      </c>
      <c r="H69" s="46">
        <f t="shared" si="13"/>
        <v>907</v>
      </c>
      <c r="I69" s="46">
        <f t="shared" si="13"/>
        <v>0</v>
      </c>
      <c r="J69" s="46">
        <f t="shared" si="13"/>
        <v>0</v>
      </c>
      <c r="K69" s="46">
        <f t="shared" si="13"/>
        <v>0</v>
      </c>
      <c r="L69" s="333"/>
    </row>
    <row r="70" spans="1:12" ht="27" thickBot="1">
      <c r="A70" s="332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3"/>
    </row>
    <row r="71" spans="1:12" ht="15.75" thickBot="1">
      <c r="A71" s="330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907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907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3" t="s">
        <v>698</v>
      </c>
    </row>
    <row r="72" spans="1:12" ht="27" thickBot="1">
      <c r="A72" s="331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33"/>
    </row>
    <row r="73" spans="1:12" ht="27" thickBot="1">
      <c r="A73" s="331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33"/>
    </row>
    <row r="74" spans="1:12" ht="27" thickBot="1">
      <c r="A74" s="331"/>
      <c r="B74" s="45" t="s">
        <v>695</v>
      </c>
      <c r="C74" s="45" t="s">
        <v>696</v>
      </c>
      <c r="D74" s="45" t="s">
        <v>699</v>
      </c>
      <c r="E74" s="46">
        <f t="shared" si="14"/>
        <v>907</v>
      </c>
      <c r="F74" s="46"/>
      <c r="G74" s="46"/>
      <c r="H74" s="46">
        <f>'Расходы по МП'!H76</f>
        <v>907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3"/>
    </row>
    <row r="75" spans="1:12" ht="27" thickBot="1">
      <c r="A75" s="332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3"/>
    </row>
    <row r="76" spans="1:12" ht="15.75" thickBot="1">
      <c r="A76" s="330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33" t="s">
        <v>698</v>
      </c>
    </row>
    <row r="77" spans="1:12" ht="27" thickBot="1">
      <c r="A77" s="331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33"/>
    </row>
    <row r="78" spans="1:12" ht="27" thickBot="1">
      <c r="A78" s="331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33"/>
    </row>
    <row r="79" spans="1:12" ht="27" thickBot="1">
      <c r="A79" s="331"/>
      <c r="B79" s="45" t="s">
        <v>695</v>
      </c>
      <c r="C79" s="45" t="s">
        <v>696</v>
      </c>
      <c r="D79" s="45" t="s">
        <v>699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33"/>
    </row>
    <row r="80" spans="1:12" ht="27" thickBot="1">
      <c r="A80" s="332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3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tabSelected="1" view="pageBreakPreview" zoomScale="60" zoomScaleNormal="90" workbookViewId="0">
      <pane xSplit="2" ySplit="8" topLeftCell="C36" activePane="bottomRight" state="frozen"/>
      <selection pane="topRight" activeCell="C1" sqref="C1"/>
      <selection pane="bottomLeft" activeCell="A9" sqref="A9"/>
      <selection pane="bottomRight" activeCell="K3" sqref="K3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3" width="14.42578125" style="79" customWidth="1"/>
    <col min="4" max="5" width="13" style="79" customWidth="1"/>
    <col min="6" max="6" width="12.5703125" style="79" customWidth="1"/>
    <col min="7" max="16384" width="8.85546875" style="79"/>
  </cols>
  <sheetData>
    <row r="1" spans="1:6" ht="21" customHeight="1">
      <c r="A1" s="54"/>
      <c r="B1" s="55"/>
      <c r="C1" s="55"/>
      <c r="D1" s="55"/>
      <c r="E1" s="268" t="s">
        <v>720</v>
      </c>
      <c r="F1" s="268"/>
    </row>
    <row r="2" spans="1:6" ht="124.5" customHeight="1">
      <c r="A2" s="54"/>
      <c r="B2" s="55"/>
      <c r="C2" s="55"/>
      <c r="D2" s="55"/>
      <c r="E2" s="269" t="s">
        <v>947</v>
      </c>
      <c r="F2" s="269"/>
    </row>
    <row r="3" spans="1:6" ht="39" customHeight="1">
      <c r="A3" s="54"/>
      <c r="B3" s="55"/>
      <c r="C3" s="55"/>
      <c r="D3" s="55"/>
      <c r="E3" s="271" t="s">
        <v>949</v>
      </c>
      <c r="F3" s="271"/>
    </row>
    <row r="4" spans="1:6" ht="46.9" customHeight="1">
      <c r="A4" s="272" t="s">
        <v>948</v>
      </c>
      <c r="B4" s="272"/>
      <c r="C4" s="272"/>
      <c r="D4" s="272"/>
      <c r="E4" s="272"/>
      <c r="F4" s="272"/>
    </row>
    <row r="6" spans="1:6" ht="12.75">
      <c r="A6" s="270" t="s">
        <v>644</v>
      </c>
      <c r="B6" s="270"/>
      <c r="C6" s="270"/>
      <c r="D6" s="270"/>
      <c r="E6" s="270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C10+C37</f>
        <v>7876.23729</v>
      </c>
      <c r="D9" s="84">
        <f>D10+D36</f>
        <v>2997.73729</v>
      </c>
      <c r="E9" s="84">
        <f>E10+E36</f>
        <v>3100.8999999999996</v>
      </c>
      <c r="F9" s="85">
        <f>C9+D9+E9</f>
        <v>13974.87458</v>
      </c>
    </row>
    <row r="10" spans="1:6" ht="25.5">
      <c r="A10" s="207" t="s">
        <v>501</v>
      </c>
      <c r="B10" s="71" t="s">
        <v>502</v>
      </c>
      <c r="C10" s="84">
        <f>C11+C14+C17+C25+C28+C33</f>
        <v>1260</v>
      </c>
      <c r="D10" s="84">
        <f>D11+D14+D17+D25+D28+D33+D23</f>
        <v>1338</v>
      </c>
      <c r="E10" s="84">
        <f>E11+E14+E17+E25+E28+E33+E23</f>
        <v>1373</v>
      </c>
      <c r="F10" s="85">
        <f t="shared" ref="F10:F53" si="0">C10+D10+E10</f>
        <v>3971</v>
      </c>
    </row>
    <row r="11" spans="1:6" ht="14.25">
      <c r="A11" s="208" t="s">
        <v>503</v>
      </c>
      <c r="B11" s="86" t="s">
        <v>504</v>
      </c>
      <c r="C11" s="87">
        <f>C12</f>
        <v>13</v>
      </c>
      <c r="D11" s="87">
        <f t="shared" ref="D11:E11" si="1">D12</f>
        <v>14</v>
      </c>
      <c r="E11" s="87">
        <f t="shared" si="1"/>
        <v>15</v>
      </c>
      <c r="F11" s="85">
        <f t="shared" si="0"/>
        <v>42</v>
      </c>
    </row>
    <row r="12" spans="1:6">
      <c r="A12" s="209" t="s">
        <v>505</v>
      </c>
      <c r="B12" s="89" t="s">
        <v>506</v>
      </c>
      <c r="C12" s="90">
        <v>13</v>
      </c>
      <c r="D12" s="90">
        <v>14</v>
      </c>
      <c r="E12" s="90">
        <v>15</v>
      </c>
      <c r="F12" s="85">
        <f t="shared" si="0"/>
        <v>42</v>
      </c>
    </row>
    <row r="13" spans="1:6" ht="89.25">
      <c r="A13" s="209" t="s">
        <v>507</v>
      </c>
      <c r="B13" s="91" t="s">
        <v>508</v>
      </c>
      <c r="C13" s="90">
        <v>13</v>
      </c>
      <c r="D13" s="90">
        <v>14</v>
      </c>
      <c r="E13" s="90">
        <v>15</v>
      </c>
      <c r="F13" s="85">
        <f t="shared" si="0"/>
        <v>42</v>
      </c>
    </row>
    <row r="14" spans="1:6" ht="14.25">
      <c r="A14" s="208" t="s">
        <v>509</v>
      </c>
      <c r="B14" s="86" t="s">
        <v>510</v>
      </c>
      <c r="C14" s="87">
        <f>C15</f>
        <v>0</v>
      </c>
      <c r="D14" s="87">
        <f t="shared" ref="D14:E15" si="2">D15</f>
        <v>0</v>
      </c>
      <c r="E14" s="87">
        <f t="shared" si="2"/>
        <v>0</v>
      </c>
      <c r="F14" s="85">
        <f t="shared" si="0"/>
        <v>0</v>
      </c>
    </row>
    <row r="15" spans="1:6">
      <c r="A15" s="209" t="s">
        <v>511</v>
      </c>
      <c r="B15" s="89" t="s">
        <v>512</v>
      </c>
      <c r="C15" s="90">
        <f>C16</f>
        <v>0</v>
      </c>
      <c r="D15" s="90">
        <f t="shared" si="2"/>
        <v>0</v>
      </c>
      <c r="E15" s="90">
        <f t="shared" si="2"/>
        <v>0</v>
      </c>
      <c r="F15" s="85">
        <f t="shared" si="0"/>
        <v>0</v>
      </c>
    </row>
    <row r="16" spans="1:6">
      <c r="A16" s="209" t="s">
        <v>513</v>
      </c>
      <c r="B16" s="89" t="s">
        <v>512</v>
      </c>
      <c r="C16" s="90"/>
      <c r="D16" s="90"/>
      <c r="E16" s="90"/>
      <c r="F16" s="85">
        <f t="shared" si="0"/>
        <v>0</v>
      </c>
    </row>
    <row r="17" spans="1:6" ht="14.25">
      <c r="A17" s="208" t="s">
        <v>514</v>
      </c>
      <c r="B17" s="86" t="s">
        <v>515</v>
      </c>
      <c r="C17" s="87">
        <f>C18+C20+C23</f>
        <v>1144</v>
      </c>
      <c r="D17" s="87">
        <f t="shared" ref="D17:E17" si="3">D18+D20</f>
        <v>488</v>
      </c>
      <c r="E17" s="87">
        <f t="shared" si="3"/>
        <v>491</v>
      </c>
      <c r="F17" s="85">
        <f t="shared" si="0"/>
        <v>2123</v>
      </c>
    </row>
    <row r="18" spans="1:6">
      <c r="A18" s="209" t="s">
        <v>516</v>
      </c>
      <c r="B18" s="89" t="s">
        <v>517</v>
      </c>
      <c r="C18" s="90">
        <v>27</v>
      </c>
      <c r="D18" s="90">
        <v>28</v>
      </c>
      <c r="E18" s="90">
        <v>31</v>
      </c>
      <c r="F18" s="85">
        <f t="shared" si="0"/>
        <v>86</v>
      </c>
    </row>
    <row r="19" spans="1:6" ht="51">
      <c r="A19" s="209" t="s">
        <v>518</v>
      </c>
      <c r="B19" s="89" t="s">
        <v>519</v>
      </c>
      <c r="C19" s="90">
        <v>27</v>
      </c>
      <c r="D19" s="92">
        <v>28</v>
      </c>
      <c r="E19" s="90">
        <v>31</v>
      </c>
      <c r="F19" s="85">
        <f t="shared" si="0"/>
        <v>86</v>
      </c>
    </row>
    <row r="20" spans="1:6">
      <c r="A20" s="209" t="s">
        <v>520</v>
      </c>
      <c r="B20" s="89" t="s">
        <v>521</v>
      </c>
      <c r="C20" s="90">
        <f>C21</f>
        <v>456</v>
      </c>
      <c r="D20" s="90">
        <f t="shared" ref="D20:E20" si="4">D21</f>
        <v>460</v>
      </c>
      <c r="E20" s="90">
        <f t="shared" si="4"/>
        <v>460</v>
      </c>
      <c r="F20" s="85">
        <f t="shared" si="0"/>
        <v>1376</v>
      </c>
    </row>
    <row r="21" spans="1:6">
      <c r="A21" s="209" t="s">
        <v>726</v>
      </c>
      <c r="B21" s="89" t="s">
        <v>522</v>
      </c>
      <c r="C21" s="90">
        <f>C22</f>
        <v>456</v>
      </c>
      <c r="D21" s="90">
        <f t="shared" ref="D21:E21" si="5">D22</f>
        <v>460</v>
      </c>
      <c r="E21" s="90">
        <f t="shared" si="5"/>
        <v>460</v>
      </c>
      <c r="F21" s="85">
        <f t="shared" si="0"/>
        <v>1376</v>
      </c>
    </row>
    <row r="22" spans="1:6" ht="38.25">
      <c r="A22" s="209" t="s">
        <v>523</v>
      </c>
      <c r="B22" s="89" t="s">
        <v>524</v>
      </c>
      <c r="C22" s="90">
        <v>456</v>
      </c>
      <c r="D22" s="92">
        <v>460</v>
      </c>
      <c r="E22" s="90">
        <v>460</v>
      </c>
      <c r="F22" s="85">
        <f t="shared" si="0"/>
        <v>1376</v>
      </c>
    </row>
    <row r="23" spans="1:6">
      <c r="A23" s="209" t="s">
        <v>525</v>
      </c>
      <c r="B23" s="89" t="s">
        <v>526</v>
      </c>
      <c r="C23" s="90">
        <v>661</v>
      </c>
      <c r="D23" s="90">
        <v>733</v>
      </c>
      <c r="E23" s="90">
        <v>764</v>
      </c>
      <c r="F23" s="85">
        <f t="shared" si="0"/>
        <v>2158</v>
      </c>
    </row>
    <row r="24" spans="1:6" ht="51">
      <c r="A24" s="209" t="s">
        <v>527</v>
      </c>
      <c r="B24" s="89" t="s">
        <v>528</v>
      </c>
      <c r="C24" s="90">
        <v>661</v>
      </c>
      <c r="D24" s="92">
        <v>733</v>
      </c>
      <c r="E24" s="90">
        <v>764</v>
      </c>
      <c r="F24" s="85">
        <f t="shared" si="0"/>
        <v>2158</v>
      </c>
    </row>
    <row r="25" spans="1:6" ht="14.25">
      <c r="A25" s="208" t="s">
        <v>529</v>
      </c>
      <c r="B25" s="86" t="s">
        <v>530</v>
      </c>
      <c r="C25" s="87">
        <f>C26</f>
        <v>1</v>
      </c>
      <c r="D25" s="87">
        <f t="shared" ref="D25:E26" si="6">D26</f>
        <v>1</v>
      </c>
      <c r="E25" s="87">
        <f t="shared" si="6"/>
        <v>1</v>
      </c>
      <c r="F25" s="85">
        <f t="shared" si="0"/>
        <v>3</v>
      </c>
    </row>
    <row r="26" spans="1:6" ht="51">
      <c r="A26" s="209" t="s">
        <v>531</v>
      </c>
      <c r="B26" s="89" t="s">
        <v>532</v>
      </c>
      <c r="C26" s="90">
        <f>C27</f>
        <v>1</v>
      </c>
      <c r="D26" s="90">
        <f t="shared" si="6"/>
        <v>1</v>
      </c>
      <c r="E26" s="90">
        <f t="shared" si="6"/>
        <v>1</v>
      </c>
      <c r="F26" s="85">
        <f t="shared" si="0"/>
        <v>3</v>
      </c>
    </row>
    <row r="27" spans="1:6" ht="89.25">
      <c r="A27" s="209" t="s">
        <v>533</v>
      </c>
      <c r="B27" s="89" t="s">
        <v>534</v>
      </c>
      <c r="C27" s="90">
        <v>1</v>
      </c>
      <c r="D27" s="92">
        <v>1</v>
      </c>
      <c r="E27" s="90">
        <v>1</v>
      </c>
      <c r="F27" s="85">
        <f t="shared" si="0"/>
        <v>3</v>
      </c>
    </row>
    <row r="28" spans="1:6" ht="51">
      <c r="A28" s="208" t="s">
        <v>535</v>
      </c>
      <c r="B28" s="86" t="s">
        <v>536</v>
      </c>
      <c r="C28" s="87">
        <f>C29+C31</f>
        <v>99</v>
      </c>
      <c r="D28" s="87">
        <f t="shared" ref="D28:E28" si="7">D29+D31</f>
        <v>99</v>
      </c>
      <c r="E28" s="87">
        <f t="shared" si="7"/>
        <v>99</v>
      </c>
      <c r="F28" s="85">
        <f t="shared" si="0"/>
        <v>297</v>
      </c>
    </row>
    <row r="29" spans="1:6" ht="102">
      <c r="A29" s="209" t="s">
        <v>537</v>
      </c>
      <c r="B29" s="91" t="s">
        <v>538</v>
      </c>
      <c r="C29" s="90">
        <f>C30</f>
        <v>99</v>
      </c>
      <c r="D29" s="90">
        <f t="shared" ref="D29:E29" si="8">D30</f>
        <v>99</v>
      </c>
      <c r="E29" s="90">
        <f t="shared" si="8"/>
        <v>99</v>
      </c>
      <c r="F29" s="85">
        <f t="shared" si="0"/>
        <v>297</v>
      </c>
    </row>
    <row r="30" spans="1:6" ht="89.25">
      <c r="A30" s="209" t="s">
        <v>539</v>
      </c>
      <c r="B30" s="89" t="s">
        <v>540</v>
      </c>
      <c r="C30" s="90">
        <v>99</v>
      </c>
      <c r="D30" s="92">
        <v>99</v>
      </c>
      <c r="E30" s="90">
        <v>99</v>
      </c>
      <c r="F30" s="85">
        <f t="shared" si="0"/>
        <v>297</v>
      </c>
    </row>
    <row r="31" spans="1:6" ht="89.25">
      <c r="A31" s="209" t="s">
        <v>541</v>
      </c>
      <c r="B31" s="91" t="s">
        <v>542</v>
      </c>
      <c r="C31" s="90">
        <f>C32</f>
        <v>0</v>
      </c>
      <c r="D31" s="90">
        <f t="shared" ref="D31:E31" si="9">D32</f>
        <v>0</v>
      </c>
      <c r="E31" s="90">
        <f t="shared" si="9"/>
        <v>0</v>
      </c>
      <c r="F31" s="85">
        <f t="shared" si="0"/>
        <v>0</v>
      </c>
    </row>
    <row r="32" spans="1:6" ht="76.5">
      <c r="A32" s="209" t="s">
        <v>543</v>
      </c>
      <c r="B32" s="89" t="s">
        <v>544</v>
      </c>
      <c r="C32" s="90">
        <v>0</v>
      </c>
      <c r="D32" s="92">
        <v>0</v>
      </c>
      <c r="E32" s="90">
        <v>0</v>
      </c>
      <c r="F32" s="85">
        <f t="shared" si="0"/>
        <v>0</v>
      </c>
    </row>
    <row r="33" spans="1:6" ht="25.5">
      <c r="A33" s="208" t="s">
        <v>545</v>
      </c>
      <c r="B33" s="86" t="s">
        <v>546</v>
      </c>
      <c r="C33" s="87">
        <f>C34</f>
        <v>3</v>
      </c>
      <c r="D33" s="87">
        <f t="shared" ref="D33:E34" si="10">D34</f>
        <v>3</v>
      </c>
      <c r="E33" s="87">
        <f t="shared" si="10"/>
        <v>3</v>
      </c>
      <c r="F33" s="85">
        <f t="shared" si="0"/>
        <v>9</v>
      </c>
    </row>
    <row r="34" spans="1:6" ht="76.5">
      <c r="A34" s="209" t="s">
        <v>547</v>
      </c>
      <c r="B34" s="89" t="s">
        <v>548</v>
      </c>
      <c r="C34" s="90">
        <f>C35</f>
        <v>3</v>
      </c>
      <c r="D34" s="90">
        <f t="shared" si="10"/>
        <v>3</v>
      </c>
      <c r="E34" s="90">
        <f t="shared" si="10"/>
        <v>3</v>
      </c>
      <c r="F34" s="85">
        <f t="shared" si="0"/>
        <v>9</v>
      </c>
    </row>
    <row r="35" spans="1:6" ht="76.5">
      <c r="A35" s="209" t="s">
        <v>549</v>
      </c>
      <c r="B35" s="89" t="s">
        <v>548</v>
      </c>
      <c r="C35" s="90">
        <v>3</v>
      </c>
      <c r="D35" s="92">
        <v>3</v>
      </c>
      <c r="E35" s="90">
        <v>3</v>
      </c>
      <c r="F35" s="85">
        <f t="shared" si="0"/>
        <v>9</v>
      </c>
    </row>
    <row r="36" spans="1:6" ht="14.25">
      <c r="A36" s="207" t="s">
        <v>550</v>
      </c>
      <c r="B36" s="71" t="s">
        <v>551</v>
      </c>
      <c r="C36" s="84">
        <f>C37</f>
        <v>6616.23729</v>
      </c>
      <c r="D36" s="84">
        <f t="shared" ref="D36:E36" si="11">D37</f>
        <v>1659.73729</v>
      </c>
      <c r="E36" s="84">
        <f t="shared" si="11"/>
        <v>1727.8999999999999</v>
      </c>
      <c r="F36" s="85">
        <f t="shared" si="0"/>
        <v>10003.87458</v>
      </c>
    </row>
    <row r="37" spans="1:6" ht="38.25">
      <c r="A37" s="207" t="s">
        <v>552</v>
      </c>
      <c r="B37" s="71" t="s">
        <v>553</v>
      </c>
      <c r="C37" s="84">
        <f>C38+C43+C46+C49</f>
        <v>6616.23729</v>
      </c>
      <c r="D37" s="84">
        <f>D38+D43+D46+D49</f>
        <v>1659.73729</v>
      </c>
      <c r="E37" s="84">
        <f t="shared" ref="E37" si="12">E38+E43+E46+E49</f>
        <v>1727.8999999999999</v>
      </c>
      <c r="F37" s="85">
        <f t="shared" si="0"/>
        <v>10003.87458</v>
      </c>
    </row>
    <row r="38" spans="1:6" ht="25.5">
      <c r="A38" s="208" t="s">
        <v>554</v>
      </c>
      <c r="B38" s="86" t="s">
        <v>555</v>
      </c>
      <c r="C38" s="87">
        <f>C39+C41</f>
        <v>1401</v>
      </c>
      <c r="D38" s="87">
        <f>D39+D42</f>
        <v>1438</v>
      </c>
      <c r="E38" s="87">
        <f>E39+E42</f>
        <v>1500</v>
      </c>
      <c r="F38" s="85">
        <f t="shared" si="0"/>
        <v>4339</v>
      </c>
    </row>
    <row r="39" spans="1:6" ht="25.5">
      <c r="A39" s="209" t="s">
        <v>556</v>
      </c>
      <c r="B39" s="89" t="s">
        <v>557</v>
      </c>
      <c r="C39" s="90">
        <f>C40</f>
        <v>140</v>
      </c>
      <c r="D39" s="92">
        <f t="shared" ref="D39:E39" si="13">D40</f>
        <v>123</v>
      </c>
      <c r="E39" s="90">
        <f t="shared" si="13"/>
        <v>127</v>
      </c>
      <c r="F39" s="85">
        <f t="shared" si="0"/>
        <v>390</v>
      </c>
    </row>
    <row r="40" spans="1:6" ht="38.25">
      <c r="A40" s="209" t="s">
        <v>558</v>
      </c>
      <c r="B40" s="89" t="s">
        <v>632</v>
      </c>
      <c r="C40" s="90">
        <v>140</v>
      </c>
      <c r="D40" s="92">
        <v>123</v>
      </c>
      <c r="E40" s="90">
        <v>127</v>
      </c>
      <c r="F40" s="85">
        <f t="shared" si="0"/>
        <v>390</v>
      </c>
    </row>
    <row r="41" spans="1:6" ht="51">
      <c r="A41" s="209" t="s">
        <v>559</v>
      </c>
      <c r="B41" s="89" t="s">
        <v>560</v>
      </c>
      <c r="C41" s="90">
        <f>C42</f>
        <v>1261</v>
      </c>
      <c r="D41" s="92">
        <f t="shared" ref="D41:E41" si="14">D42</f>
        <v>1315</v>
      </c>
      <c r="E41" s="90">
        <f t="shared" si="14"/>
        <v>1373</v>
      </c>
      <c r="F41" s="85">
        <f t="shared" si="0"/>
        <v>3949</v>
      </c>
    </row>
    <row r="42" spans="1:6" ht="38.25">
      <c r="A42" s="209" t="s">
        <v>561</v>
      </c>
      <c r="B42" s="89" t="s">
        <v>562</v>
      </c>
      <c r="C42" s="90">
        <v>1261</v>
      </c>
      <c r="D42" s="92">
        <v>1315</v>
      </c>
      <c r="E42" s="90">
        <v>1373</v>
      </c>
      <c r="F42" s="85">
        <f t="shared" si="0"/>
        <v>3949</v>
      </c>
    </row>
    <row r="43" spans="1:6" ht="38.25">
      <c r="A43" s="208" t="s">
        <v>636</v>
      </c>
      <c r="B43" s="86" t="s">
        <v>638</v>
      </c>
      <c r="C43" s="87">
        <f>C44</f>
        <v>2701</v>
      </c>
      <c r="D43" s="87">
        <f t="shared" ref="D43:E44" si="15">D44</f>
        <v>0</v>
      </c>
      <c r="E43" s="87">
        <f t="shared" si="15"/>
        <v>0</v>
      </c>
      <c r="F43" s="85">
        <f t="shared" si="0"/>
        <v>2701</v>
      </c>
    </row>
    <row r="44" spans="1:6">
      <c r="A44" s="209" t="s">
        <v>635</v>
      </c>
      <c r="B44" s="89" t="s">
        <v>637</v>
      </c>
      <c r="C44" s="90">
        <f>C45</f>
        <v>2701</v>
      </c>
      <c r="D44" s="92">
        <f t="shared" si="15"/>
        <v>0</v>
      </c>
      <c r="E44" s="90">
        <f t="shared" si="15"/>
        <v>0</v>
      </c>
      <c r="F44" s="85">
        <f t="shared" si="0"/>
        <v>2701</v>
      </c>
    </row>
    <row r="45" spans="1:6" ht="25.5">
      <c r="A45" s="209" t="s">
        <v>634</v>
      </c>
      <c r="B45" s="89" t="s">
        <v>633</v>
      </c>
      <c r="C45" s="90">
        <v>2701</v>
      </c>
      <c r="D45" s="92">
        <v>0</v>
      </c>
      <c r="E45" s="90">
        <v>0</v>
      </c>
      <c r="F45" s="85">
        <f t="shared" si="0"/>
        <v>2701</v>
      </c>
    </row>
    <row r="46" spans="1:6" ht="25.5">
      <c r="A46" s="208" t="s">
        <v>563</v>
      </c>
      <c r="B46" s="86" t="s">
        <v>564</v>
      </c>
      <c r="C46" s="87">
        <f>C47</f>
        <v>163</v>
      </c>
      <c r="D46" s="87">
        <f t="shared" ref="D46:E47" si="16">D47</f>
        <v>177.9</v>
      </c>
      <c r="E46" s="87">
        <f t="shared" si="16"/>
        <v>184.1</v>
      </c>
      <c r="F46" s="85">
        <f t="shared" si="0"/>
        <v>525</v>
      </c>
    </row>
    <row r="47" spans="1:6" ht="38.25">
      <c r="A47" s="209" t="s">
        <v>565</v>
      </c>
      <c r="B47" s="89" t="s">
        <v>566</v>
      </c>
      <c r="C47" s="90">
        <f>C48</f>
        <v>163</v>
      </c>
      <c r="D47" s="92">
        <f t="shared" si="16"/>
        <v>177.9</v>
      </c>
      <c r="E47" s="90">
        <f t="shared" si="16"/>
        <v>184.1</v>
      </c>
      <c r="F47" s="85">
        <f t="shared" si="0"/>
        <v>525</v>
      </c>
    </row>
    <row r="48" spans="1:6" ht="51">
      <c r="A48" s="209" t="s">
        <v>567</v>
      </c>
      <c r="B48" s="89" t="s">
        <v>568</v>
      </c>
      <c r="C48" s="90">
        <v>163</v>
      </c>
      <c r="D48" s="92">
        <v>177.9</v>
      </c>
      <c r="E48" s="90">
        <v>184.1</v>
      </c>
      <c r="F48" s="85">
        <f t="shared" si="0"/>
        <v>525</v>
      </c>
    </row>
    <row r="49" spans="1:6" ht="14.25">
      <c r="A49" s="208" t="s">
        <v>630</v>
      </c>
      <c r="B49" s="86" t="s">
        <v>631</v>
      </c>
      <c r="C49" s="87">
        <f>C50+C52</f>
        <v>2351.23729</v>
      </c>
      <c r="D49" s="87">
        <f t="shared" ref="D49:E49" si="17">D50+D52</f>
        <v>43.837290000000003</v>
      </c>
      <c r="E49" s="87">
        <f t="shared" si="17"/>
        <v>43.8</v>
      </c>
      <c r="F49" s="85">
        <f t="shared" si="0"/>
        <v>2438.8745800000002</v>
      </c>
    </row>
    <row r="50" spans="1:6" ht="76.5">
      <c r="A50" s="209" t="s">
        <v>573</v>
      </c>
      <c r="B50" s="89" t="s">
        <v>574</v>
      </c>
      <c r="C50" s="90">
        <f>C51</f>
        <v>862.2</v>
      </c>
      <c r="D50" s="92">
        <f t="shared" ref="D50:E50" si="18">D51</f>
        <v>0</v>
      </c>
      <c r="E50" s="90">
        <f t="shared" si="18"/>
        <v>0</v>
      </c>
      <c r="F50" s="85">
        <f t="shared" si="0"/>
        <v>862.2</v>
      </c>
    </row>
    <row r="51" spans="1:6" ht="76.5">
      <c r="A51" s="209" t="s">
        <v>575</v>
      </c>
      <c r="B51" s="89" t="s">
        <v>574</v>
      </c>
      <c r="C51" s="90">
        <v>862.2</v>
      </c>
      <c r="D51" s="92">
        <v>0</v>
      </c>
      <c r="E51" s="90">
        <v>0</v>
      </c>
      <c r="F51" s="85">
        <f t="shared" si="0"/>
        <v>862.2</v>
      </c>
    </row>
    <row r="52" spans="1:6" ht="25.5">
      <c r="A52" s="209" t="s">
        <v>569</v>
      </c>
      <c r="B52" s="89" t="s">
        <v>570</v>
      </c>
      <c r="C52" s="90">
        <f>C53</f>
        <v>1489.03729</v>
      </c>
      <c r="D52" s="92">
        <f t="shared" ref="D52:E52" si="19">D53</f>
        <v>43.837290000000003</v>
      </c>
      <c r="E52" s="90">
        <f t="shared" si="19"/>
        <v>43.8</v>
      </c>
      <c r="F52" s="85">
        <f t="shared" si="0"/>
        <v>1576.6745799999999</v>
      </c>
    </row>
    <row r="53" spans="1:6" ht="25.5">
      <c r="A53" s="209" t="s">
        <v>571</v>
      </c>
      <c r="B53" s="89" t="s">
        <v>572</v>
      </c>
      <c r="C53" s="90">
        <v>1489.03729</v>
      </c>
      <c r="D53" s="92">
        <v>43.837290000000003</v>
      </c>
      <c r="E53" s="90">
        <v>43.8</v>
      </c>
      <c r="F53" s="85">
        <f t="shared" si="0"/>
        <v>1576.6745799999999</v>
      </c>
    </row>
  </sheetData>
  <autoFilter ref="A8:F8"/>
  <mergeCells count="5">
    <mergeCell ref="A6:E6"/>
    <mergeCell ref="E1:F1"/>
    <mergeCell ref="E2:F2"/>
    <mergeCell ref="E3:F3"/>
    <mergeCell ref="A4:F4"/>
  </mergeCells>
  <pageMargins left="0.59055118110236227" right="0.27559055118110237" top="0.55118110236220474" bottom="0.55118110236220474" header="0.31496062992125984" footer="0.31496062992125984"/>
  <pageSetup paperSize="9" scale="7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22" sqref="K22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9.140625" style="1"/>
    <col min="16" max="16" width="27.85546875" style="1" customWidth="1"/>
    <col min="17" max="16384" width="9.140625" style="1"/>
  </cols>
  <sheetData>
    <row r="1" spans="1:16" ht="15.95" customHeight="1">
      <c r="A1" s="281" t="s">
        <v>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6" ht="15.95" customHeight="1">
      <c r="A2" s="281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</row>
    <row r="3" spans="1:16" ht="15.2" customHeight="1">
      <c r="A3" s="283" t="s">
        <v>1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</row>
    <row r="4" spans="1:16" ht="61.7" customHeight="1">
      <c r="A4" s="285" t="s">
        <v>2</v>
      </c>
      <c r="B4" s="273" t="s">
        <v>3</v>
      </c>
      <c r="C4" s="277" t="s">
        <v>4</v>
      </c>
      <c r="D4" s="273" t="s">
        <v>5</v>
      </c>
      <c r="E4" s="273" t="s">
        <v>6</v>
      </c>
      <c r="F4" s="273" t="s">
        <v>7</v>
      </c>
      <c r="G4" s="273" t="s">
        <v>8</v>
      </c>
      <c r="H4" s="273" t="s">
        <v>9</v>
      </c>
      <c r="I4" s="273" t="s">
        <v>10</v>
      </c>
      <c r="J4" s="9" t="s">
        <v>11</v>
      </c>
      <c r="K4" s="273" t="s">
        <v>904</v>
      </c>
      <c r="L4" s="273" t="s">
        <v>823</v>
      </c>
      <c r="M4" s="275" t="s">
        <v>11</v>
      </c>
      <c r="N4" s="276"/>
    </row>
    <row r="5" spans="1:16">
      <c r="A5" s="286"/>
      <c r="B5" s="274"/>
      <c r="C5" s="278"/>
      <c r="D5" s="274"/>
      <c r="E5" s="274"/>
      <c r="F5" s="274"/>
      <c r="G5" s="274"/>
      <c r="H5" s="274"/>
      <c r="I5" s="274"/>
      <c r="J5" s="211" t="s">
        <v>361</v>
      </c>
      <c r="K5" s="274"/>
      <c r="L5" s="274"/>
      <c r="M5" s="211" t="s">
        <v>468</v>
      </c>
      <c r="N5" s="212" t="s">
        <v>819</v>
      </c>
    </row>
    <row r="6" spans="1:16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6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7869437.29</v>
      </c>
      <c r="K7" s="2">
        <f>K8+K127+K140+K192+K256+K460+K517+K528+K541</f>
        <v>6669400</v>
      </c>
      <c r="L7" s="2">
        <f>L8+L127+L140+L192+L256+L460+L517+L528+L541</f>
        <v>1200037.29</v>
      </c>
      <c r="M7" s="2">
        <f>M8+M127+M140+M192+M256+M460+M517+M528+M541</f>
        <v>2921737.29</v>
      </c>
      <c r="N7" s="2">
        <f>N8+N127+N140+N192+N256+N460+N517+N528+N541</f>
        <v>2950637.29</v>
      </c>
      <c r="P7" s="255"/>
    </row>
    <row r="8" spans="1:16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5015000</v>
      </c>
      <c r="K8" s="3">
        <f t="shared" ref="K8:N8" si="1">K9+K18+K101+K106</f>
        <v>4015000</v>
      </c>
      <c r="L8" s="3">
        <f t="shared" si="1"/>
        <v>1000000</v>
      </c>
      <c r="M8" s="3">
        <f t="shared" si="1"/>
        <v>2326000</v>
      </c>
      <c r="N8" s="3">
        <f t="shared" si="1"/>
        <v>2354540</v>
      </c>
    </row>
    <row r="9" spans="1:16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1053500</v>
      </c>
      <c r="K9" s="4">
        <f>K10</f>
        <v>1053500</v>
      </c>
      <c r="L9" s="4">
        <f t="shared" ref="L9:N10" si="2">L10</f>
        <v>0</v>
      </c>
      <c r="M9" s="4">
        <f t="shared" si="2"/>
        <v>1139250</v>
      </c>
      <c r="N9" s="4">
        <f t="shared" si="2"/>
        <v>1145760</v>
      </c>
    </row>
    <row r="10" spans="1:16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1053500</v>
      </c>
      <c r="K10" s="5">
        <f>K11</f>
        <v>1053500</v>
      </c>
      <c r="L10" s="5">
        <f t="shared" si="2"/>
        <v>0</v>
      </c>
      <c r="M10" s="5">
        <f t="shared" si="2"/>
        <v>1139250</v>
      </c>
      <c r="N10" s="5">
        <f t="shared" si="2"/>
        <v>1145760</v>
      </c>
    </row>
    <row r="11" spans="1:16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1053500</v>
      </c>
      <c r="K11" s="6">
        <f>K12+K14+K16</f>
        <v>1053500</v>
      </c>
      <c r="L11" s="6">
        <f t="shared" ref="L11:N11" si="3">L12+L14+L16</f>
        <v>0</v>
      </c>
      <c r="M11" s="6">
        <f t="shared" si="3"/>
        <v>1139250</v>
      </c>
      <c r="N11" s="6">
        <f t="shared" si="3"/>
        <v>1145760</v>
      </c>
    </row>
    <row r="12" spans="1:16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809120</v>
      </c>
      <c r="K12" s="7">
        <f>K13</f>
        <v>809120</v>
      </c>
      <c r="L12" s="7">
        <f t="shared" ref="L12:N12" si="4">L13</f>
        <v>0</v>
      </c>
      <c r="M12" s="7">
        <f t="shared" si="4"/>
        <v>875000</v>
      </c>
      <c r="N12" s="7">
        <f t="shared" si="4"/>
        <v>880000</v>
      </c>
    </row>
    <row r="13" spans="1:16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809120</v>
      </c>
      <c r="K13" s="34">
        <f>824120-15000</f>
        <v>809120</v>
      </c>
      <c r="L13" s="34"/>
      <c r="M13" s="34">
        <v>875000</v>
      </c>
      <c r="N13" s="34">
        <v>880000</v>
      </c>
    </row>
    <row r="14" spans="1:16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6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6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244380</v>
      </c>
      <c r="K16" s="7">
        <f>K17</f>
        <v>244380</v>
      </c>
      <c r="L16" s="7">
        <f t="shared" ref="L16:N16" si="6">L17</f>
        <v>0</v>
      </c>
      <c r="M16" s="7">
        <f t="shared" si="6"/>
        <v>264250</v>
      </c>
      <c r="N16" s="7">
        <f t="shared" si="6"/>
        <v>265760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244380</v>
      </c>
      <c r="K17" s="34">
        <f>248880-4500</f>
        <v>244380</v>
      </c>
      <c r="L17" s="34"/>
      <c r="M17" s="34">
        <v>264250</v>
      </c>
      <c r="N17" s="34">
        <v>265760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3414600</v>
      </c>
      <c r="K18" s="4">
        <f t="shared" ref="K18:N18" si="7">K19+K86+K92+K97</f>
        <v>2414600</v>
      </c>
      <c r="L18" s="4">
        <f t="shared" si="7"/>
        <v>1000000</v>
      </c>
      <c r="M18" s="4">
        <f t="shared" si="7"/>
        <v>1186750</v>
      </c>
      <c r="N18" s="4">
        <f t="shared" si="7"/>
        <v>1208780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2264600</v>
      </c>
      <c r="K19" s="5">
        <f>K20+K31+K75</f>
        <v>2264600</v>
      </c>
      <c r="L19" s="5">
        <f t="shared" ref="L19:N19" si="8">L20+L31+L75</f>
        <v>0</v>
      </c>
      <c r="M19" s="5">
        <f t="shared" si="8"/>
        <v>1186750</v>
      </c>
      <c r="N19" s="5">
        <f t="shared" si="8"/>
        <v>1208780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1126200</v>
      </c>
      <c r="K20" s="6">
        <f>K21+K24+K28</f>
        <v>1126200</v>
      </c>
      <c r="L20" s="6">
        <f t="shared" ref="L20:N20" si="9">L21+L24+L28</f>
        <v>0</v>
      </c>
      <c r="M20" s="6">
        <f t="shared" si="9"/>
        <v>1139250</v>
      </c>
      <c r="N20" s="6">
        <f t="shared" si="9"/>
        <v>1158780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865000</v>
      </c>
      <c r="K21" s="7">
        <f>SUM(K22:K23)</f>
        <v>865000</v>
      </c>
      <c r="L21" s="7">
        <f t="shared" ref="L21:N21" si="10">SUM(L22:L23)</f>
        <v>0</v>
      </c>
      <c r="M21" s="7">
        <f t="shared" si="10"/>
        <v>875000</v>
      </c>
      <c r="N21" s="7">
        <f t="shared" si="10"/>
        <v>890000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865000</v>
      </c>
      <c r="K22" s="34">
        <f>850000+15000</f>
        <v>865000</v>
      </c>
      <c r="L22" s="34"/>
      <c r="M22" s="34">
        <v>875000</v>
      </c>
      <c r="N22" s="34">
        <v>890000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0</v>
      </c>
      <c r="K23" s="34"/>
      <c r="L23" s="34"/>
      <c r="M23" s="34"/>
      <c r="N23" s="34"/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261200</v>
      </c>
      <c r="K28" s="7">
        <f>SUM(K29:K30)</f>
        <v>261200</v>
      </c>
      <c r="L28" s="7">
        <f t="shared" ref="L28:N28" si="12">SUM(L29:L30)</f>
        <v>0</v>
      </c>
      <c r="M28" s="7">
        <f t="shared" si="12"/>
        <v>264250</v>
      </c>
      <c r="N28" s="7">
        <f t="shared" si="12"/>
        <v>268780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261200</v>
      </c>
      <c r="K29" s="34">
        <f>256700+4500</f>
        <v>261200</v>
      </c>
      <c r="L29" s="34"/>
      <c r="M29" s="34">
        <v>264250</v>
      </c>
      <c r="N29" s="34">
        <v>268780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0</v>
      </c>
      <c r="K30" s="34"/>
      <c r="L30" s="34"/>
      <c r="M30" s="34"/>
      <c r="N30" s="34"/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1068400</v>
      </c>
      <c r="K31" s="6">
        <f>K32+K36+K71</f>
        <v>1068400</v>
      </c>
      <c r="L31" s="6">
        <f t="shared" ref="L31:N31" si="13">L32+L36+L71</f>
        <v>0</v>
      </c>
      <c r="M31" s="6">
        <f t="shared" si="13"/>
        <v>47500</v>
      </c>
      <c r="N31" s="6">
        <f t="shared" si="13"/>
        <v>50000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40000</v>
      </c>
      <c r="K34" s="34">
        <v>40000</v>
      </c>
      <c r="L34" s="34"/>
      <c r="M34" s="34"/>
      <c r="N34" s="34"/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708400</v>
      </c>
      <c r="K36" s="7">
        <f>SUM(K37:K70)</f>
        <v>708400</v>
      </c>
      <c r="L36" s="7">
        <f t="shared" ref="L36:N36" si="15">SUM(L37:L70)</f>
        <v>0</v>
      </c>
      <c r="M36" s="7">
        <f>SUM(M37:M70)</f>
        <v>47500</v>
      </c>
      <c r="N36" s="7">
        <f t="shared" si="15"/>
        <v>50000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15000</v>
      </c>
      <c r="K37" s="34">
        <v>15000</v>
      </c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1000</v>
      </c>
      <c r="K38" s="34">
        <v>1000</v>
      </c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283600</v>
      </c>
      <c r="K39" s="34">
        <v>283600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20000</v>
      </c>
      <c r="K43" s="34">
        <v>20000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25000</v>
      </c>
      <c r="K49" s="34">
        <v>25000</v>
      </c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0</v>
      </c>
      <c r="K51" s="34"/>
      <c r="L51" s="34"/>
      <c r="M51" s="34">
        <v>47500</v>
      </c>
      <c r="N51" s="34">
        <v>50000</v>
      </c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60000</v>
      </c>
      <c r="K53" s="258">
        <f>80000-20000</f>
        <v>60000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5000</v>
      </c>
      <c r="K54" s="34">
        <v>5000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25000</v>
      </c>
      <c r="K58" s="34">
        <v>25000</v>
      </c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4000</v>
      </c>
      <c r="K60" s="34">
        <v>4000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219800</v>
      </c>
      <c r="K65" s="258">
        <f>245000-25200</f>
        <v>219800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0</v>
      </c>
      <c r="K66" s="34"/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5000</v>
      </c>
      <c r="K68" s="34">
        <v>5000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25000</v>
      </c>
      <c r="K70" s="34">
        <v>25000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320000</v>
      </c>
      <c r="K71" s="7">
        <f>SUM(K72:K74)</f>
        <v>320000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>K72+L72</f>
        <v>295000</v>
      </c>
      <c r="K72" s="34">
        <v>295000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>K73+L73</f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ref="J74:J135" si="17">K74+L74</f>
        <v>25000</v>
      </c>
      <c r="K74" s="34">
        <v>25000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1150000</v>
      </c>
      <c r="K92" s="5">
        <f>K93</f>
        <v>150000</v>
      </c>
      <c r="L92" s="5">
        <f t="shared" ref="L92:N93" si="25">L93</f>
        <v>1000000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1150000</v>
      </c>
      <c r="K93" s="6">
        <f>K94</f>
        <v>150000</v>
      </c>
      <c r="L93" s="6">
        <f t="shared" si="25"/>
        <v>1000000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6">
        <f t="shared" si="17"/>
        <v>1150000</v>
      </c>
      <c r="K94" s="7">
        <f>SUM(K95:K96)</f>
        <v>150000</v>
      </c>
      <c r="L94" s="7">
        <f t="shared" ref="L94:N94" si="26">SUM(L95:L96)</f>
        <v>1000000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6">
        <f t="shared" si="17"/>
        <v>1000000</v>
      </c>
      <c r="K95" s="34"/>
      <c r="L95" s="34">
        <v>1000000</v>
      </c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6">
        <f t="shared" si="17"/>
        <v>150000</v>
      </c>
      <c r="K96" s="34">
        <v>150000</v>
      </c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6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</v>
      </c>
      <c r="K101" s="4">
        <f>K102</f>
        <v>1000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</v>
      </c>
      <c r="K102" s="5">
        <f>K103</f>
        <v>1000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</v>
      </c>
      <c r="K103" s="6">
        <f>K104</f>
        <v>1000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</v>
      </c>
      <c r="K104" s="7">
        <f>K105</f>
        <v>1000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</v>
      </c>
      <c r="K105" s="34">
        <v>1000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545900</v>
      </c>
      <c r="K106" s="4">
        <f>K107+K111+K115+K119+K123</f>
        <v>545900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22700</v>
      </c>
      <c r="K107" s="5">
        <f>K108</f>
        <v>22700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22700</v>
      </c>
      <c r="K108" s="6">
        <f>K109</f>
        <v>22700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22700</v>
      </c>
      <c r="K109" s="7">
        <f>K110</f>
        <v>22700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22700</v>
      </c>
      <c r="K110" s="34">
        <v>22700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8000</v>
      </c>
      <c r="K115" s="5">
        <f>K116</f>
        <v>8000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8000</v>
      </c>
      <c r="K116" s="6">
        <f>K117</f>
        <v>8000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8000</v>
      </c>
      <c r="K117" s="7">
        <f>K118</f>
        <v>8000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8000</v>
      </c>
      <c r="K118" s="34">
        <v>8000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9300</v>
      </c>
      <c r="K119" s="5">
        <f>K120</f>
        <v>9300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9300</v>
      </c>
      <c r="K120" s="6">
        <f>K121</f>
        <v>9300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9300</v>
      </c>
      <c r="K121" s="7">
        <f>K122</f>
        <v>9300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9300</v>
      </c>
      <c r="K122" s="34">
        <v>9300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494700</v>
      </c>
      <c r="K123" s="5">
        <f>K124</f>
        <v>494700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494700</v>
      </c>
      <c r="K124" s="6">
        <f>K125</f>
        <v>494700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494700</v>
      </c>
      <c r="K125" s="7">
        <f>K126</f>
        <v>494700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494700</v>
      </c>
      <c r="K126" s="34">
        <v>494700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108450</v>
      </c>
      <c r="K131" s="7">
        <f>K132</f>
        <v>0</v>
      </c>
      <c r="L131" s="7">
        <f t="shared" ref="L131:N131" si="38">L132</f>
        <v>108450</v>
      </c>
      <c r="M131" s="7">
        <f t="shared" si="38"/>
        <v>119280</v>
      </c>
      <c r="N131" s="7">
        <f t="shared" si="38"/>
        <v>123270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820</v>
      </c>
      <c r="G132" s="32" t="s">
        <v>200</v>
      </c>
      <c r="H132" s="32" t="s">
        <v>46</v>
      </c>
      <c r="I132" s="33" t="s">
        <v>47</v>
      </c>
      <c r="J132" s="8">
        <f t="shared" si="17"/>
        <v>108450</v>
      </c>
      <c r="K132" s="34"/>
      <c r="L132" s="34">
        <f>108448.54+1.46</f>
        <v>108450</v>
      </c>
      <c r="M132" s="34">
        <f>119278.03+1.97</f>
        <v>119280</v>
      </c>
      <c r="N132" s="34">
        <f>123271.89-1.89</f>
        <v>123270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32750</v>
      </c>
      <c r="K133" s="7">
        <f>K134</f>
        <v>0</v>
      </c>
      <c r="L133" s="7">
        <f t="shared" ref="L133:N133" si="39">L134</f>
        <v>32750</v>
      </c>
      <c r="M133" s="7">
        <f t="shared" si="39"/>
        <v>36020</v>
      </c>
      <c r="N133" s="7">
        <f t="shared" si="39"/>
        <v>37230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820</v>
      </c>
      <c r="G134" s="32" t="s">
        <v>200</v>
      </c>
      <c r="H134" s="32" t="s">
        <v>53</v>
      </c>
      <c r="I134" s="33" t="s">
        <v>54</v>
      </c>
      <c r="J134" s="8">
        <f t="shared" si="17"/>
        <v>32750</v>
      </c>
      <c r="K134" s="34"/>
      <c r="L134" s="34">
        <f>32751.46-1.46</f>
        <v>32750</v>
      </c>
      <c r="M134" s="34">
        <f>36021.97-1.97</f>
        <v>36020</v>
      </c>
      <c r="N134" s="34">
        <f>37228.11+1.89</f>
        <v>37230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820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820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820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418600</v>
      </c>
      <c r="K140" s="3">
        <f>K141+K174</f>
        <v>418600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418600</v>
      </c>
      <c r="K141" s="4">
        <f>K142+K160</f>
        <v>418600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368600</v>
      </c>
      <c r="K142" s="5">
        <f>K143+K157</f>
        <v>368600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368600</v>
      </c>
      <c r="K143" s="6">
        <f>K144</f>
        <v>368600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368600</v>
      </c>
      <c r="K144" s="259">
        <f>SUM(K145:K156)</f>
        <v>368600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268600</v>
      </c>
      <c r="K150" s="34">
        <f>200000+23400+45200</f>
        <v>268600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100000</v>
      </c>
      <c r="K153" s="34">
        <v>100000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50000</v>
      </c>
      <c r="K160" s="5">
        <f>K161</f>
        <v>50000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50000</v>
      </c>
      <c r="K161" s="6">
        <f>K162</f>
        <v>50000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50000</v>
      </c>
      <c r="K162" s="7">
        <f>SUM(K163:K173)</f>
        <v>50000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50000</v>
      </c>
      <c r="K165" s="34">
        <v>50000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882200</v>
      </c>
      <c r="K192" s="3">
        <f t="shared" ref="K192:N192" si="61">K193+K199+K205+K241</f>
        <v>882200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862200</v>
      </c>
      <c r="K205" s="4">
        <f>K206+K217+K232+K237</f>
        <v>862200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862200</v>
      </c>
      <c r="K206" s="5">
        <f>K207</f>
        <v>862200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862200</v>
      </c>
      <c r="K207" s="6">
        <f>K208</f>
        <v>862200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862200</v>
      </c>
      <c r="K208" s="7">
        <f>SUM(K209:K216)</f>
        <v>862200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862200</v>
      </c>
      <c r="K210" s="34">
        <v>862200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0" t="s">
        <v>232</v>
      </c>
      <c r="C229" s="260" t="s">
        <v>240</v>
      </c>
      <c r="D229" s="260" t="s">
        <v>217</v>
      </c>
      <c r="E229" s="260"/>
      <c r="F229" s="260"/>
      <c r="G229" s="260"/>
      <c r="H229" s="260"/>
      <c r="I229" s="261"/>
      <c r="J229" s="262">
        <f t="shared" si="65"/>
        <v>0</v>
      </c>
      <c r="K229" s="263">
        <f>K230+K231</f>
        <v>0</v>
      </c>
      <c r="L229" s="263">
        <f t="shared" ref="L229:N229" si="73">L230+L231</f>
        <v>0</v>
      </c>
      <c r="M229" s="263">
        <f t="shared" si="73"/>
        <v>0</v>
      </c>
      <c r="N229" s="263">
        <f t="shared" si="73"/>
        <v>0</v>
      </c>
    </row>
    <row r="230" spans="1:14" ht="25.5" outlineLevel="1">
      <c r="A230" s="31"/>
      <c r="B230" s="260" t="s">
        <v>232</v>
      </c>
      <c r="C230" s="260" t="s">
        <v>240</v>
      </c>
      <c r="D230" s="260" t="s">
        <v>934</v>
      </c>
      <c r="E230" s="260" t="s">
        <v>935</v>
      </c>
      <c r="F230" s="260"/>
      <c r="G230" s="260" t="s">
        <v>33</v>
      </c>
      <c r="H230" s="260" t="s">
        <v>936</v>
      </c>
      <c r="I230" s="261" t="s">
        <v>937</v>
      </c>
      <c r="J230" s="262">
        <f t="shared" si="65"/>
        <v>0</v>
      </c>
      <c r="K230" s="263"/>
      <c r="L230" s="263"/>
      <c r="M230" s="263"/>
      <c r="N230" s="263"/>
    </row>
    <row r="231" spans="1:14" outlineLevel="1">
      <c r="A231" s="31"/>
      <c r="B231" s="260" t="s">
        <v>232</v>
      </c>
      <c r="C231" s="260" t="s">
        <v>240</v>
      </c>
      <c r="D231" s="260" t="s">
        <v>938</v>
      </c>
      <c r="E231" s="260" t="s">
        <v>935</v>
      </c>
      <c r="F231" s="260"/>
      <c r="G231" s="260" t="s">
        <v>33</v>
      </c>
      <c r="H231" s="260" t="s">
        <v>939</v>
      </c>
      <c r="I231" s="261" t="s">
        <v>940</v>
      </c>
      <c r="J231" s="262">
        <f t="shared" si="65"/>
        <v>0</v>
      </c>
      <c r="K231" s="263"/>
      <c r="L231" s="263"/>
      <c r="M231" s="263"/>
      <c r="N231" s="263"/>
    </row>
    <row r="232" spans="1:14">
      <c r="A232" s="22" t="s">
        <v>26</v>
      </c>
      <c r="B232" s="228" t="s">
        <v>232</v>
      </c>
      <c r="C232" s="237" t="s">
        <v>906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906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906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906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906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20000</v>
      </c>
      <c r="K241" s="4">
        <f>K242+K247+K251</f>
        <v>20000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20000</v>
      </c>
      <c r="K242" s="5">
        <f>K243</f>
        <v>20000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20000</v>
      </c>
      <c r="K243" s="6">
        <f>K244</f>
        <v>20000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20000</v>
      </c>
      <c r="K244" s="7">
        <f>K245+K246</f>
        <v>20000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20000</v>
      </c>
      <c r="K245" s="34">
        <v>20000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905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905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905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905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905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175437.29</v>
      </c>
      <c r="K256" s="3">
        <f>K257+K268+K309+K444</f>
        <v>131600</v>
      </c>
      <c r="L256" s="3">
        <f>L257+L268+L309+L444</f>
        <v>43837.29</v>
      </c>
      <c r="M256" s="3">
        <f>M257+M268+M309+M444</f>
        <v>74437.290000000008</v>
      </c>
      <c r="N256" s="3">
        <f>N257+N268+N309+N444</f>
        <v>63597.29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175437.29</v>
      </c>
      <c r="K309" s="4">
        <f>K320+K326+K332+K337+K349+K360+K370+K381+K388+K393+K422+K430+K435+K440+K310+K315</f>
        <v>131600</v>
      </c>
      <c r="L309" s="4">
        <f t="shared" ref="L309:N309" si="104">L320+L326+L332+L337+L349+L360+L370+L381+L388+L393+L422+L430+L435+L440+L310+L315</f>
        <v>43837.29</v>
      </c>
      <c r="M309" s="4">
        <f t="shared" si="104"/>
        <v>74437.290000000008</v>
      </c>
      <c r="N309" s="4">
        <f t="shared" si="104"/>
        <v>63597.29</v>
      </c>
    </row>
    <row r="310" spans="1:14">
      <c r="A310" s="19"/>
      <c r="B310" s="228" t="s">
        <v>270</v>
      </c>
      <c r="C310" s="228" t="s">
        <v>908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908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908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908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908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909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909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909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909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909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258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60" t="s">
        <v>270</v>
      </c>
      <c r="C357" s="260" t="s">
        <v>286</v>
      </c>
      <c r="D357" s="260" t="s">
        <v>217</v>
      </c>
      <c r="E357" s="260"/>
      <c r="F357" s="260"/>
      <c r="G357" s="260"/>
      <c r="H357" s="260"/>
      <c r="I357" s="261"/>
      <c r="J357" s="262">
        <f t="shared" si="124"/>
        <v>0</v>
      </c>
      <c r="K357" s="263">
        <f>K358+K359</f>
        <v>0</v>
      </c>
      <c r="L357" s="263">
        <f t="shared" ref="L357:N357" si="128">L358+L359</f>
        <v>0</v>
      </c>
      <c r="M357" s="263">
        <f t="shared" si="128"/>
        <v>0</v>
      </c>
      <c r="N357" s="263">
        <f t="shared" si="128"/>
        <v>0</v>
      </c>
    </row>
    <row r="358" spans="1:14" ht="25.5" outlineLevel="1">
      <c r="A358" s="31"/>
      <c r="B358" s="260" t="s">
        <v>270</v>
      </c>
      <c r="C358" s="260" t="s">
        <v>286</v>
      </c>
      <c r="D358" s="260" t="s">
        <v>934</v>
      </c>
      <c r="E358" s="260" t="s">
        <v>935</v>
      </c>
      <c r="F358" s="260"/>
      <c r="G358" s="260" t="s">
        <v>33</v>
      </c>
      <c r="H358" s="260" t="s">
        <v>936</v>
      </c>
      <c r="I358" s="261" t="s">
        <v>937</v>
      </c>
      <c r="J358" s="262">
        <f t="shared" si="124"/>
        <v>0</v>
      </c>
      <c r="K358" s="263"/>
      <c r="L358" s="263"/>
      <c r="M358" s="263"/>
      <c r="N358" s="263"/>
    </row>
    <row r="359" spans="1:14" outlineLevel="1">
      <c r="A359" s="31"/>
      <c r="B359" s="260" t="s">
        <v>270</v>
      </c>
      <c r="C359" s="260" t="s">
        <v>286</v>
      </c>
      <c r="D359" s="260" t="s">
        <v>938</v>
      </c>
      <c r="E359" s="260" t="s">
        <v>935</v>
      </c>
      <c r="F359" s="260"/>
      <c r="G359" s="260" t="s">
        <v>33</v>
      </c>
      <c r="H359" s="260" t="s">
        <v>939</v>
      </c>
      <c r="I359" s="261" t="s">
        <v>940</v>
      </c>
      <c r="J359" s="262">
        <f t="shared" si="124"/>
        <v>0</v>
      </c>
      <c r="K359" s="263"/>
      <c r="L359" s="263"/>
      <c r="M359" s="263"/>
      <c r="N359" s="263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0</v>
      </c>
      <c r="K370" s="5">
        <f>K371+K378</f>
        <v>0</v>
      </c>
      <c r="L370" s="5">
        <f t="shared" ref="L370:N370" si="131">L371+L378</f>
        <v>0</v>
      </c>
      <c r="M370" s="5">
        <f t="shared" si="131"/>
        <v>0</v>
      </c>
      <c r="N370" s="5">
        <f t="shared" si="131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0</v>
      </c>
      <c r="K371" s="6">
        <f>K372</f>
        <v>0</v>
      </c>
      <c r="L371" s="6">
        <f t="shared" ref="L371:N371" si="132">L372</f>
        <v>0</v>
      </c>
      <c r="M371" s="6">
        <f t="shared" si="132"/>
        <v>0</v>
      </c>
      <c r="N371" s="6">
        <f t="shared" si="132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0</v>
      </c>
      <c r="K372" s="7">
        <f>SUM(K373:K377)</f>
        <v>0</v>
      </c>
      <c r="L372" s="7">
        <f t="shared" ref="L372:N372" si="133">SUM(L373:L377)</f>
        <v>0</v>
      </c>
      <c r="M372" s="7">
        <f t="shared" si="133"/>
        <v>0</v>
      </c>
      <c r="N372" s="7">
        <f t="shared" si="133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0</v>
      </c>
      <c r="K374" s="34"/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60" t="s">
        <v>270</v>
      </c>
      <c r="C378" s="260" t="s">
        <v>268</v>
      </c>
      <c r="D378" s="260" t="s">
        <v>217</v>
      </c>
      <c r="E378" s="260"/>
      <c r="F378" s="260"/>
      <c r="G378" s="260"/>
      <c r="H378" s="260"/>
      <c r="I378" s="261"/>
      <c r="J378" s="262">
        <f t="shared" si="124"/>
        <v>0</v>
      </c>
      <c r="K378" s="263">
        <f>K379+K380</f>
        <v>0</v>
      </c>
      <c r="L378" s="263">
        <f t="shared" ref="L378:N378" si="134">L379+L380</f>
        <v>0</v>
      </c>
      <c r="M378" s="263">
        <f t="shared" si="134"/>
        <v>0</v>
      </c>
      <c r="N378" s="263">
        <f t="shared" si="134"/>
        <v>0</v>
      </c>
    </row>
    <row r="379" spans="1:14" ht="25.5" outlineLevel="1">
      <c r="A379" s="31"/>
      <c r="B379" s="260" t="s">
        <v>270</v>
      </c>
      <c r="C379" s="260" t="s">
        <v>268</v>
      </c>
      <c r="D379" s="260" t="s">
        <v>934</v>
      </c>
      <c r="E379" s="260" t="s">
        <v>935</v>
      </c>
      <c r="F379" s="260"/>
      <c r="G379" s="260" t="s">
        <v>33</v>
      </c>
      <c r="H379" s="260" t="s">
        <v>936</v>
      </c>
      <c r="I379" s="261" t="s">
        <v>937</v>
      </c>
      <c r="J379" s="262">
        <f t="shared" si="124"/>
        <v>0</v>
      </c>
      <c r="K379" s="263"/>
      <c r="L379" s="263"/>
      <c r="M379" s="263"/>
      <c r="N379" s="263"/>
    </row>
    <row r="380" spans="1:14" outlineLevel="1">
      <c r="A380" s="31"/>
      <c r="B380" s="260" t="s">
        <v>270</v>
      </c>
      <c r="C380" s="260" t="s">
        <v>268</v>
      </c>
      <c r="D380" s="260" t="s">
        <v>938</v>
      </c>
      <c r="E380" s="260" t="s">
        <v>935</v>
      </c>
      <c r="F380" s="260"/>
      <c r="G380" s="260" t="s">
        <v>33</v>
      </c>
      <c r="H380" s="260" t="s">
        <v>939</v>
      </c>
      <c r="I380" s="261" t="s">
        <v>940</v>
      </c>
      <c r="J380" s="262">
        <f t="shared" si="124"/>
        <v>0</v>
      </c>
      <c r="K380" s="263"/>
      <c r="L380" s="263"/>
      <c r="M380" s="263"/>
      <c r="N380" s="263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0</v>
      </c>
      <c r="K381" s="5">
        <f>K382</f>
        <v>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0</v>
      </c>
      <c r="K382" s="6">
        <f>K383</f>
        <v>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0</v>
      </c>
      <c r="K383" s="7">
        <f>SUM(K384:K387)</f>
        <v>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0</v>
      </c>
      <c r="K393" s="5">
        <f>K394+K419</f>
        <v>0</v>
      </c>
      <c r="L393" s="5">
        <f t="shared" ref="L393:N393" si="139">L394+L419</f>
        <v>0</v>
      </c>
      <c r="M393" s="5">
        <f t="shared" si="139"/>
        <v>30600</v>
      </c>
      <c r="N393" s="5">
        <f t="shared" si="139"/>
        <v>19760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0</v>
      </c>
      <c r="K394" s="6">
        <f>K395</f>
        <v>0</v>
      </c>
      <c r="L394" s="6">
        <f t="shared" ref="L394:N394" si="140">L395</f>
        <v>0</v>
      </c>
      <c r="M394" s="6">
        <f t="shared" si="140"/>
        <v>30600</v>
      </c>
      <c r="N394" s="6">
        <f t="shared" si="140"/>
        <v>19760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0</v>
      </c>
      <c r="K395" s="7">
        <f>SUM(K396:K418)</f>
        <v>0</v>
      </c>
      <c r="L395" s="7">
        <f t="shared" ref="L395:N395" si="141">SUM(L396:L418)</f>
        <v>0</v>
      </c>
      <c r="M395" s="7">
        <f t="shared" si="141"/>
        <v>30600</v>
      </c>
      <c r="N395" s="7">
        <f t="shared" si="141"/>
        <v>19760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258">
        <f>100000-69400</f>
        <v>30600</v>
      </c>
      <c r="N402" s="258">
        <f>100000-80240</f>
        <v>19760</v>
      </c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60" t="s">
        <v>270</v>
      </c>
      <c r="C410" s="260" t="s">
        <v>269</v>
      </c>
      <c r="D410" s="260" t="s">
        <v>64</v>
      </c>
      <c r="E410" s="260" t="s">
        <v>944</v>
      </c>
      <c r="F410" s="260"/>
      <c r="G410" s="260" t="s">
        <v>33</v>
      </c>
      <c r="H410" s="260" t="s">
        <v>945</v>
      </c>
      <c r="I410" s="261" t="s">
        <v>946</v>
      </c>
      <c r="J410" s="262">
        <f t="shared" si="124"/>
        <v>0</v>
      </c>
      <c r="K410" s="263"/>
      <c r="L410" s="263"/>
      <c r="M410" s="263"/>
      <c r="N410" s="263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821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175437.29</v>
      </c>
      <c r="K435" s="5">
        <f>K436</f>
        <v>131600</v>
      </c>
      <c r="L435" s="5">
        <f t="shared" ref="L435:N436" si="150">L436</f>
        <v>43837.29</v>
      </c>
      <c r="M435" s="5">
        <f t="shared" si="150"/>
        <v>43837.29</v>
      </c>
      <c r="N435" s="5">
        <f t="shared" si="150"/>
        <v>43837.29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175437.29</v>
      </c>
      <c r="K436" s="6">
        <f>K437</f>
        <v>131600</v>
      </c>
      <c r="L436" s="6">
        <f t="shared" si="150"/>
        <v>43837.29</v>
      </c>
      <c r="M436" s="6">
        <f t="shared" si="150"/>
        <v>43837.29</v>
      </c>
      <c r="N436" s="6">
        <f t="shared" si="150"/>
        <v>43837.29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175437.29</v>
      </c>
      <c r="K437" s="7">
        <f>K439+K438</f>
        <v>131600</v>
      </c>
      <c r="L437" s="7">
        <f t="shared" ref="L437:N437" si="151">L439+L438</f>
        <v>43837.29</v>
      </c>
      <c r="M437" s="7">
        <f t="shared" si="151"/>
        <v>43837.29</v>
      </c>
      <c r="N437" s="7">
        <f t="shared" si="151"/>
        <v>43837.29</v>
      </c>
    </row>
    <row r="438" spans="1:14">
      <c r="A438" s="28"/>
      <c r="B438" s="260" t="s">
        <v>270</v>
      </c>
      <c r="C438" s="260" t="s">
        <v>309</v>
      </c>
      <c r="D438" s="260" t="s">
        <v>139</v>
      </c>
      <c r="E438" s="260" t="s">
        <v>70</v>
      </c>
      <c r="F438" s="260"/>
      <c r="G438" s="260" t="s">
        <v>122</v>
      </c>
      <c r="H438" s="260" t="s">
        <v>144</v>
      </c>
      <c r="I438" s="261" t="s">
        <v>145</v>
      </c>
      <c r="J438" s="264">
        <f t="shared" si="142"/>
        <v>0</v>
      </c>
      <c r="K438" s="264"/>
      <c r="L438" s="264"/>
      <c r="M438" s="264"/>
      <c r="N438" s="264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175437.29</v>
      </c>
      <c r="K439" s="34">
        <f>155000-23400</f>
        <v>131600</v>
      </c>
      <c r="L439" s="34">
        <v>43837.29</v>
      </c>
      <c r="M439" s="34">
        <v>43837.29</v>
      </c>
      <c r="N439" s="34">
        <v>43837.29</v>
      </c>
    </row>
    <row r="440" spans="1:14">
      <c r="A440" s="22" t="s">
        <v>26</v>
      </c>
      <c r="B440" s="241" t="s">
        <v>270</v>
      </c>
      <c r="C440" s="241" t="s">
        <v>924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2">L441</f>
        <v>0</v>
      </c>
      <c r="M440" s="243">
        <f t="shared" si="152"/>
        <v>0</v>
      </c>
      <c r="N440" s="243">
        <f t="shared" si="152"/>
        <v>0</v>
      </c>
    </row>
    <row r="441" spans="1:14">
      <c r="A441" s="25" t="s">
        <v>26</v>
      </c>
      <c r="B441" s="244" t="s">
        <v>270</v>
      </c>
      <c r="C441" s="241" t="s">
        <v>924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2"/>
        <v>0</v>
      </c>
      <c r="M441" s="246">
        <f t="shared" si="152"/>
        <v>0</v>
      </c>
      <c r="N441" s="246">
        <f t="shared" si="152"/>
        <v>0</v>
      </c>
    </row>
    <row r="442" spans="1:14">
      <c r="A442" s="28" t="s">
        <v>26</v>
      </c>
      <c r="B442" s="247" t="s">
        <v>270</v>
      </c>
      <c r="C442" s="241" t="s">
        <v>924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3">SUM(L443)</f>
        <v>0</v>
      </c>
      <c r="M442" s="249">
        <f t="shared" si="153"/>
        <v>0</v>
      </c>
      <c r="N442" s="249">
        <f t="shared" si="153"/>
        <v>0</v>
      </c>
    </row>
    <row r="443" spans="1:14" outlineLevel="1">
      <c r="A443" s="31" t="s">
        <v>26</v>
      </c>
      <c r="B443" s="250" t="s">
        <v>270</v>
      </c>
      <c r="C443" s="241" t="s">
        <v>924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4">M445+M455+M450</f>
        <v>0</v>
      </c>
      <c r="N444" s="4">
        <f t="shared" si="154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5">L446</f>
        <v>0</v>
      </c>
      <c r="M445" s="5">
        <f t="shared" si="155"/>
        <v>0</v>
      </c>
      <c r="N445" s="5">
        <f t="shared" si="155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5"/>
        <v>0</v>
      </c>
      <c r="M446" s="6">
        <f t="shared" si="155"/>
        <v>0</v>
      </c>
      <c r="N446" s="6">
        <f t="shared" si="155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6">SUM(L448:L449)</f>
        <v>0</v>
      </c>
      <c r="M447" s="7">
        <f t="shared" si="156"/>
        <v>0</v>
      </c>
      <c r="N447" s="7">
        <f t="shared" si="156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907</v>
      </c>
      <c r="D450" s="228"/>
      <c r="E450" s="228"/>
      <c r="F450" s="228"/>
      <c r="G450" s="228"/>
      <c r="H450" s="228"/>
      <c r="I450" s="229"/>
      <c r="J450" s="230">
        <f t="shared" ref="J450:J454" si="157">K450+L450</f>
        <v>0</v>
      </c>
      <c r="K450" s="230">
        <f>K451</f>
        <v>0</v>
      </c>
      <c r="L450" s="230">
        <f t="shared" ref="L450:N451" si="158">L451</f>
        <v>0</v>
      </c>
      <c r="M450" s="230">
        <f t="shared" si="158"/>
        <v>0</v>
      </c>
      <c r="N450" s="230">
        <f t="shared" si="158"/>
        <v>0</v>
      </c>
    </row>
    <row r="451" spans="1:14" outlineLevel="1">
      <c r="A451" s="31"/>
      <c r="B451" s="231" t="s">
        <v>310</v>
      </c>
      <c r="C451" s="228" t="s">
        <v>907</v>
      </c>
      <c r="D451" s="231" t="s">
        <v>254</v>
      </c>
      <c r="E451" s="231"/>
      <c r="F451" s="231"/>
      <c r="G451" s="231"/>
      <c r="H451" s="231"/>
      <c r="I451" s="232"/>
      <c r="J451" s="233">
        <f t="shared" si="157"/>
        <v>0</v>
      </c>
      <c r="K451" s="233">
        <f>K452</f>
        <v>0</v>
      </c>
      <c r="L451" s="233">
        <f t="shared" si="158"/>
        <v>0</v>
      </c>
      <c r="M451" s="233">
        <f t="shared" si="158"/>
        <v>0</v>
      </c>
      <c r="N451" s="233">
        <f t="shared" si="158"/>
        <v>0</v>
      </c>
    </row>
    <row r="452" spans="1:14" outlineLevel="1">
      <c r="A452" s="31"/>
      <c r="B452" s="234" t="s">
        <v>310</v>
      </c>
      <c r="C452" s="228" t="s">
        <v>907</v>
      </c>
      <c r="D452" s="234" t="s">
        <v>311</v>
      </c>
      <c r="E452" s="234"/>
      <c r="F452" s="234"/>
      <c r="G452" s="234"/>
      <c r="H452" s="234"/>
      <c r="I452" s="235"/>
      <c r="J452" s="236">
        <f t="shared" si="157"/>
        <v>0</v>
      </c>
      <c r="K452" s="236">
        <f>SUM(K453:K454)</f>
        <v>0</v>
      </c>
      <c r="L452" s="236">
        <f t="shared" ref="L452:N452" si="159">SUM(L453:L454)</f>
        <v>0</v>
      </c>
      <c r="M452" s="236">
        <f t="shared" si="159"/>
        <v>0</v>
      </c>
      <c r="N452" s="236">
        <f t="shared" si="159"/>
        <v>0</v>
      </c>
    </row>
    <row r="453" spans="1:14" ht="25.5" outlineLevel="1">
      <c r="A453" s="31"/>
      <c r="B453" s="237" t="s">
        <v>310</v>
      </c>
      <c r="C453" s="228" t="s">
        <v>907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7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907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7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60">L456</f>
        <v>0</v>
      </c>
      <c r="M455" s="8">
        <f t="shared" si="160"/>
        <v>0</v>
      </c>
      <c r="N455" s="8">
        <f t="shared" si="160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60"/>
        <v>0</v>
      </c>
      <c r="M456" s="8">
        <f t="shared" si="160"/>
        <v>0</v>
      </c>
      <c r="N456" s="8">
        <f t="shared" si="160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1">L458+L459</f>
        <v>0</v>
      </c>
      <c r="M457" s="8">
        <f t="shared" si="161"/>
        <v>0</v>
      </c>
      <c r="N457" s="8">
        <f t="shared" si="161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907000</v>
      </c>
      <c r="K460" s="3">
        <f>K461</f>
        <v>907000</v>
      </c>
      <c r="L460" s="3">
        <f t="shared" ref="L460:N460" si="162">L461</f>
        <v>0</v>
      </c>
      <c r="M460" s="3">
        <f t="shared" si="162"/>
        <v>0</v>
      </c>
      <c r="N460" s="3">
        <f t="shared" si="162"/>
        <v>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907000</v>
      </c>
      <c r="K461" s="4">
        <f>K462+K500+K507+K512</f>
        <v>907000</v>
      </c>
      <c r="L461" s="4">
        <f t="shared" ref="L461:N461" si="163">L462+L500+L507+L512</f>
        <v>0</v>
      </c>
      <c r="M461" s="4">
        <f t="shared" si="163"/>
        <v>0</v>
      </c>
      <c r="N461" s="4">
        <f t="shared" si="163"/>
        <v>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907000</v>
      </c>
      <c r="K462" s="5">
        <f>K463+K493+K497</f>
        <v>907000</v>
      </c>
      <c r="L462" s="5">
        <f t="shared" ref="L462:N462" si="164">L463+L493+L497</f>
        <v>0</v>
      </c>
      <c r="M462" s="5">
        <f t="shared" si="164"/>
        <v>0</v>
      </c>
      <c r="N462" s="5">
        <f t="shared" si="164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260000</v>
      </c>
      <c r="K463" s="6">
        <f>K464+K467+K489</f>
        <v>260000</v>
      </c>
      <c r="L463" s="6">
        <f t="shared" ref="L463:N463" si="165">L464+L467+L489</f>
        <v>0</v>
      </c>
      <c r="M463" s="6">
        <f t="shared" si="165"/>
        <v>0</v>
      </c>
      <c r="N463" s="6">
        <f t="shared" si="165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6">SUM(L465:L466)</f>
        <v>0</v>
      </c>
      <c r="M464" s="7">
        <f t="shared" si="166"/>
        <v>0</v>
      </c>
      <c r="N464" s="7">
        <f t="shared" si="166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260000</v>
      </c>
      <c r="K467" s="7">
        <f>SUM(K468:K488)</f>
        <v>260000</v>
      </c>
      <c r="L467" s="7">
        <f t="shared" ref="L467:N467" si="167">SUM(L468:L488)</f>
        <v>0</v>
      </c>
      <c r="M467" s="7">
        <f t="shared" si="167"/>
        <v>0</v>
      </c>
      <c r="N467" s="7">
        <f t="shared" si="167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250000</v>
      </c>
      <c r="K476" s="254">
        <v>250000</v>
      </c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10000</v>
      </c>
      <c r="K487" s="34">
        <v>10000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8">K489+L489</f>
        <v>0</v>
      </c>
      <c r="K489" s="7">
        <f>SUM(K490:K492)</f>
        <v>0</v>
      </c>
      <c r="L489" s="7">
        <f t="shared" ref="L489:N489" si="169">SUM(L490:L492)</f>
        <v>0</v>
      </c>
      <c r="M489" s="7">
        <f t="shared" si="169"/>
        <v>0</v>
      </c>
      <c r="N489" s="7">
        <f t="shared" si="169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8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8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8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8"/>
        <v>647000</v>
      </c>
      <c r="K493" s="6">
        <f>K494</f>
        <v>647000</v>
      </c>
      <c r="L493" s="6">
        <f t="shared" ref="L493:N493" si="170">L494</f>
        <v>0</v>
      </c>
      <c r="M493" s="6">
        <f t="shared" si="170"/>
        <v>0</v>
      </c>
      <c r="N493" s="6">
        <f t="shared" si="170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8"/>
        <v>647000</v>
      </c>
      <c r="K494" s="7">
        <f>SUM(K495:K496)</f>
        <v>647000</v>
      </c>
      <c r="L494" s="7">
        <f t="shared" ref="L494:N494" si="171">SUM(L495:L496)</f>
        <v>0</v>
      </c>
      <c r="M494" s="7">
        <f t="shared" si="171"/>
        <v>0</v>
      </c>
      <c r="N494" s="7">
        <f t="shared" si="171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8"/>
        <v>647000</v>
      </c>
      <c r="K495" s="34">
        <v>647000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8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8"/>
        <v>0</v>
      </c>
      <c r="K497" s="6">
        <f>K498</f>
        <v>0</v>
      </c>
      <c r="L497" s="6">
        <f t="shared" ref="L497:N497" si="172">L498</f>
        <v>0</v>
      </c>
      <c r="M497" s="6">
        <f t="shared" si="172"/>
        <v>0</v>
      </c>
      <c r="N497" s="6">
        <f t="shared" si="172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8"/>
        <v>0</v>
      </c>
      <c r="K498" s="7">
        <f>SUM(K499)</f>
        <v>0</v>
      </c>
      <c r="L498" s="7">
        <f t="shared" ref="L498:N498" si="173">SUM(L499)</f>
        <v>0</v>
      </c>
      <c r="M498" s="7">
        <f t="shared" si="173"/>
        <v>0</v>
      </c>
      <c r="N498" s="7">
        <f t="shared" si="173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8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8"/>
        <v>0</v>
      </c>
      <c r="K500" s="5">
        <f>K501+K504</f>
        <v>0</v>
      </c>
      <c r="L500" s="5">
        <f t="shared" ref="L500:N500" si="174">L501+L504</f>
        <v>0</v>
      </c>
      <c r="M500" s="5">
        <f t="shared" si="174"/>
        <v>0</v>
      </c>
      <c r="N500" s="5">
        <f t="shared" si="174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8"/>
        <v>0</v>
      </c>
      <c r="K501" s="6">
        <f>K502</f>
        <v>0</v>
      </c>
      <c r="L501" s="6">
        <f t="shared" ref="L501:N501" si="175">L502</f>
        <v>0</v>
      </c>
      <c r="M501" s="6">
        <f t="shared" si="175"/>
        <v>0</v>
      </c>
      <c r="N501" s="6">
        <f t="shared" si="175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8"/>
        <v>0</v>
      </c>
      <c r="K502" s="7">
        <f>SUM(K503)</f>
        <v>0</v>
      </c>
      <c r="L502" s="7">
        <f t="shared" ref="L502:N502" si="176">SUM(L503)</f>
        <v>0</v>
      </c>
      <c r="M502" s="7">
        <f t="shared" si="176"/>
        <v>0</v>
      </c>
      <c r="N502" s="7">
        <f t="shared" si="176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822</v>
      </c>
      <c r="G503" s="32" t="s">
        <v>122</v>
      </c>
      <c r="H503" s="32" t="s">
        <v>321</v>
      </c>
      <c r="I503" s="33" t="s">
        <v>322</v>
      </c>
      <c r="J503" s="8">
        <f t="shared" si="168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8"/>
        <v>0</v>
      </c>
      <c r="K504" s="6">
        <f>K505</f>
        <v>0</v>
      </c>
      <c r="L504" s="6">
        <f t="shared" ref="L504:N504" si="177">L505</f>
        <v>0</v>
      </c>
      <c r="M504" s="6">
        <f t="shared" si="177"/>
        <v>0</v>
      </c>
      <c r="N504" s="6">
        <f t="shared" si="177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8"/>
        <v>0</v>
      </c>
      <c r="K505" s="7">
        <f>SUM(K506)</f>
        <v>0</v>
      </c>
      <c r="L505" s="7">
        <f t="shared" ref="L505:N505" si="178">SUM(L506)</f>
        <v>0</v>
      </c>
      <c r="M505" s="7">
        <f t="shared" si="178"/>
        <v>0</v>
      </c>
      <c r="N505" s="7">
        <f t="shared" si="178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8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8"/>
        <v>0</v>
      </c>
      <c r="K507" s="5">
        <f>K508</f>
        <v>0</v>
      </c>
      <c r="L507" s="5">
        <f t="shared" ref="L507:N508" si="179">L508</f>
        <v>0</v>
      </c>
      <c r="M507" s="5">
        <f t="shared" si="179"/>
        <v>0</v>
      </c>
      <c r="N507" s="5">
        <f t="shared" si="179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8"/>
        <v>0</v>
      </c>
      <c r="K508" s="6">
        <f>K509</f>
        <v>0</v>
      </c>
      <c r="L508" s="6">
        <f t="shared" si="179"/>
        <v>0</v>
      </c>
      <c r="M508" s="6">
        <f t="shared" si="179"/>
        <v>0</v>
      </c>
      <c r="N508" s="6">
        <f t="shared" si="179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8"/>
        <v>0</v>
      </c>
      <c r="K509" s="7">
        <f>SUM(K510:K511)</f>
        <v>0</v>
      </c>
      <c r="L509" s="7">
        <f t="shared" ref="L509:N509" si="180">SUM(L510:L511)</f>
        <v>0</v>
      </c>
      <c r="M509" s="7">
        <f t="shared" si="180"/>
        <v>0</v>
      </c>
      <c r="N509" s="7">
        <f t="shared" si="180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8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8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8"/>
        <v>0</v>
      </c>
      <c r="K512" s="5">
        <f>K513</f>
        <v>0</v>
      </c>
      <c r="L512" s="5">
        <f t="shared" ref="L512:N513" si="181">L513</f>
        <v>0</v>
      </c>
      <c r="M512" s="5">
        <f t="shared" si="181"/>
        <v>0</v>
      </c>
      <c r="N512" s="5">
        <f t="shared" si="181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8"/>
        <v>0</v>
      </c>
      <c r="K513" s="6">
        <f>K514</f>
        <v>0</v>
      </c>
      <c r="L513" s="6">
        <f t="shared" si="181"/>
        <v>0</v>
      </c>
      <c r="M513" s="6">
        <f t="shared" si="181"/>
        <v>0</v>
      </c>
      <c r="N513" s="6">
        <f t="shared" si="181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8"/>
        <v>0</v>
      </c>
      <c r="K514" s="7">
        <f>SUM(K515:K516)</f>
        <v>0</v>
      </c>
      <c r="L514" s="7">
        <f t="shared" ref="L514:N514" si="182">SUM(L515:L516)</f>
        <v>0</v>
      </c>
      <c r="M514" s="7">
        <f t="shared" si="182"/>
        <v>0</v>
      </c>
      <c r="N514" s="7">
        <f t="shared" si="182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8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8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8"/>
        <v>315000</v>
      </c>
      <c r="K517" s="3">
        <f>K518+K523</f>
        <v>315000</v>
      </c>
      <c r="L517" s="3">
        <f t="shared" ref="L517:N517" si="183">L518+L523</f>
        <v>0</v>
      </c>
      <c r="M517" s="3">
        <f t="shared" si="183"/>
        <v>350000</v>
      </c>
      <c r="N517" s="3">
        <f t="shared" si="183"/>
        <v>355000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8"/>
        <v>315000</v>
      </c>
      <c r="K518" s="4">
        <f>K519</f>
        <v>315000</v>
      </c>
      <c r="L518" s="4">
        <f t="shared" ref="L518:N520" si="184">L519</f>
        <v>0</v>
      </c>
      <c r="M518" s="4">
        <f t="shared" si="184"/>
        <v>350000</v>
      </c>
      <c r="N518" s="4">
        <f t="shared" si="184"/>
        <v>355000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8"/>
        <v>315000</v>
      </c>
      <c r="K519" s="5">
        <f>K520</f>
        <v>315000</v>
      </c>
      <c r="L519" s="5">
        <f t="shared" si="184"/>
        <v>0</v>
      </c>
      <c r="M519" s="5">
        <f t="shared" si="184"/>
        <v>350000</v>
      </c>
      <c r="N519" s="5">
        <f t="shared" si="184"/>
        <v>355000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8"/>
        <v>315000</v>
      </c>
      <c r="K520" s="6">
        <f>K521</f>
        <v>315000</v>
      </c>
      <c r="L520" s="6">
        <f t="shared" si="184"/>
        <v>0</v>
      </c>
      <c r="M520" s="6">
        <f t="shared" si="184"/>
        <v>350000</v>
      </c>
      <c r="N520" s="6">
        <f t="shared" si="184"/>
        <v>355000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8"/>
        <v>315000</v>
      </c>
      <c r="K521" s="7">
        <f>SUM(K522)</f>
        <v>315000</v>
      </c>
      <c r="L521" s="7">
        <f t="shared" ref="L521:N521" si="185">SUM(L522)</f>
        <v>0</v>
      </c>
      <c r="M521" s="7">
        <f t="shared" si="185"/>
        <v>350000</v>
      </c>
      <c r="N521" s="7">
        <f t="shared" si="185"/>
        <v>355000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8"/>
        <v>315000</v>
      </c>
      <c r="K522" s="34">
        <v>315000</v>
      </c>
      <c r="L522" s="34"/>
      <c r="M522" s="34">
        <v>350000</v>
      </c>
      <c r="N522" s="34">
        <v>355000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8"/>
        <v>0</v>
      </c>
      <c r="K523" s="4">
        <f>K524</f>
        <v>0</v>
      </c>
      <c r="L523" s="4">
        <f t="shared" ref="L523:N526" si="186">L524</f>
        <v>0</v>
      </c>
      <c r="M523" s="4">
        <f t="shared" si="186"/>
        <v>0</v>
      </c>
      <c r="N523" s="4">
        <f t="shared" si="186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8"/>
        <v>0</v>
      </c>
      <c r="K524" s="5">
        <f>K525</f>
        <v>0</v>
      </c>
      <c r="L524" s="5">
        <f t="shared" si="186"/>
        <v>0</v>
      </c>
      <c r="M524" s="5">
        <f t="shared" si="186"/>
        <v>0</v>
      </c>
      <c r="N524" s="5">
        <f t="shared" si="186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8"/>
        <v>0</v>
      </c>
      <c r="K525" s="6">
        <f>K526</f>
        <v>0</v>
      </c>
      <c r="L525" s="6">
        <f t="shared" si="186"/>
        <v>0</v>
      </c>
      <c r="M525" s="6">
        <f t="shared" si="186"/>
        <v>0</v>
      </c>
      <c r="N525" s="6">
        <f t="shared" si="186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8"/>
        <v>0</v>
      </c>
      <c r="K526" s="7">
        <f>K527</f>
        <v>0</v>
      </c>
      <c r="L526" s="7">
        <f t="shared" si="186"/>
        <v>0</v>
      </c>
      <c r="M526" s="7">
        <f t="shared" si="186"/>
        <v>0</v>
      </c>
      <c r="N526" s="7">
        <f t="shared" si="186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8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8"/>
        <v>0</v>
      </c>
      <c r="K528" s="3">
        <f>K529+K535</f>
        <v>0</v>
      </c>
      <c r="L528" s="3">
        <f t="shared" ref="L528:N528" si="187">L529+L535</f>
        <v>0</v>
      </c>
      <c r="M528" s="3">
        <f t="shared" si="187"/>
        <v>0</v>
      </c>
      <c r="N528" s="3">
        <f t="shared" si="187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8"/>
        <v>0</v>
      </c>
      <c r="K529" s="4">
        <f>K530</f>
        <v>0</v>
      </c>
      <c r="L529" s="4">
        <f t="shared" ref="L529:N531" si="188">L530</f>
        <v>0</v>
      </c>
      <c r="M529" s="4">
        <f t="shared" si="188"/>
        <v>0</v>
      </c>
      <c r="N529" s="4">
        <f t="shared" si="188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8"/>
        <v>0</v>
      </c>
      <c r="K530" s="5">
        <f>K531</f>
        <v>0</v>
      </c>
      <c r="L530" s="5">
        <f t="shared" si="188"/>
        <v>0</v>
      </c>
      <c r="M530" s="5">
        <f t="shared" si="188"/>
        <v>0</v>
      </c>
      <c r="N530" s="5">
        <f t="shared" si="188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8"/>
        <v>0</v>
      </c>
      <c r="K531" s="6">
        <f>K532</f>
        <v>0</v>
      </c>
      <c r="L531" s="6">
        <f t="shared" si="188"/>
        <v>0</v>
      </c>
      <c r="M531" s="6">
        <f t="shared" si="188"/>
        <v>0</v>
      </c>
      <c r="N531" s="6">
        <f t="shared" si="188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8"/>
        <v>0</v>
      </c>
      <c r="K532" s="7">
        <f>SUM(K533:K534)</f>
        <v>0</v>
      </c>
      <c r="L532" s="7">
        <f t="shared" ref="L532:N532" si="189">SUM(L533:L534)</f>
        <v>0</v>
      </c>
      <c r="M532" s="7">
        <f t="shared" si="189"/>
        <v>0</v>
      </c>
      <c r="N532" s="7">
        <f t="shared" si="189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8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8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8"/>
        <v>0</v>
      </c>
      <c r="K535" s="4">
        <f>K536</f>
        <v>0</v>
      </c>
      <c r="L535" s="4">
        <f t="shared" ref="L535:N537" si="190">L536</f>
        <v>0</v>
      </c>
      <c r="M535" s="4">
        <f t="shared" si="190"/>
        <v>0</v>
      </c>
      <c r="N535" s="4">
        <f t="shared" si="190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8"/>
        <v>0</v>
      </c>
      <c r="K536" s="5">
        <f>K537</f>
        <v>0</v>
      </c>
      <c r="L536" s="5">
        <f t="shared" si="190"/>
        <v>0</v>
      </c>
      <c r="M536" s="5">
        <f t="shared" si="190"/>
        <v>0</v>
      </c>
      <c r="N536" s="5">
        <f t="shared" si="190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8"/>
        <v>0</v>
      </c>
      <c r="K537" s="6">
        <f>K538</f>
        <v>0</v>
      </c>
      <c r="L537" s="6">
        <f t="shared" si="190"/>
        <v>0</v>
      </c>
      <c r="M537" s="6">
        <f t="shared" si="190"/>
        <v>0</v>
      </c>
      <c r="N537" s="6">
        <f t="shared" si="190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8"/>
        <v>0</v>
      </c>
      <c r="K538" s="7">
        <f>SUM(K539:K540)</f>
        <v>0</v>
      </c>
      <c r="L538" s="7">
        <f t="shared" ref="L538:N538" si="191">SUM(L539:L540)</f>
        <v>0</v>
      </c>
      <c r="M538" s="7">
        <f t="shared" si="191"/>
        <v>0</v>
      </c>
      <c r="N538" s="7">
        <f t="shared" si="191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8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8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8"/>
        <v>0</v>
      </c>
      <c r="K541" s="3">
        <f>K542</f>
        <v>0</v>
      </c>
      <c r="L541" s="3">
        <f t="shared" ref="L541:N545" si="192">L542</f>
        <v>0</v>
      </c>
      <c r="M541" s="3">
        <f t="shared" si="192"/>
        <v>0</v>
      </c>
      <c r="N541" s="3">
        <f t="shared" si="192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8"/>
        <v>0</v>
      </c>
      <c r="K542" s="4">
        <f>K543</f>
        <v>0</v>
      </c>
      <c r="L542" s="4">
        <f t="shared" si="192"/>
        <v>0</v>
      </c>
      <c r="M542" s="4">
        <f t="shared" si="192"/>
        <v>0</v>
      </c>
      <c r="N542" s="4">
        <f t="shared" si="192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8"/>
        <v>0</v>
      </c>
      <c r="K543" s="5">
        <f>K544</f>
        <v>0</v>
      </c>
      <c r="L543" s="5">
        <f t="shared" si="192"/>
        <v>0</v>
      </c>
      <c r="M543" s="5">
        <f t="shared" si="192"/>
        <v>0</v>
      </c>
      <c r="N543" s="5">
        <f t="shared" si="192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8"/>
        <v>0</v>
      </c>
      <c r="K544" s="6">
        <f>K545</f>
        <v>0</v>
      </c>
      <c r="L544" s="6">
        <f t="shared" si="192"/>
        <v>0</v>
      </c>
      <c r="M544" s="6">
        <f t="shared" si="192"/>
        <v>0</v>
      </c>
      <c r="N544" s="6">
        <f t="shared" si="192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8"/>
        <v>0</v>
      </c>
      <c r="K545" s="7">
        <f>K546</f>
        <v>0</v>
      </c>
      <c r="L545" s="7">
        <f t="shared" si="192"/>
        <v>0</v>
      </c>
      <c r="M545" s="7">
        <f t="shared" si="192"/>
        <v>0</v>
      </c>
      <c r="N545" s="7">
        <f t="shared" si="192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8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8"/>
        <v>#VALUE!</v>
      </c>
      <c r="K547" s="3" t="str">
        <f>K548</f>
        <v xml:space="preserve">  </v>
      </c>
      <c r="L547" s="3">
        <f t="shared" ref="L547:N550" si="193">L548</f>
        <v>0</v>
      </c>
      <c r="M547" s="3">
        <f t="shared" si="193"/>
        <v>69400</v>
      </c>
      <c r="N547" s="3">
        <f t="shared" si="193"/>
        <v>143700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8"/>
        <v>#VALUE!</v>
      </c>
      <c r="K548" s="5" t="str">
        <f>K549</f>
        <v xml:space="preserve">  </v>
      </c>
      <c r="L548" s="5">
        <f t="shared" si="193"/>
        <v>0</v>
      </c>
      <c r="M548" s="5">
        <f t="shared" si="193"/>
        <v>69400</v>
      </c>
      <c r="N548" s="5">
        <f t="shared" si="193"/>
        <v>143700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8"/>
        <v>#VALUE!</v>
      </c>
      <c r="K549" s="6" t="str">
        <f>K550</f>
        <v xml:space="preserve">  </v>
      </c>
      <c r="L549" s="6">
        <f t="shared" si="193"/>
        <v>0</v>
      </c>
      <c r="M549" s="6">
        <f t="shared" si="193"/>
        <v>69400</v>
      </c>
      <c r="N549" s="6">
        <f t="shared" si="193"/>
        <v>143700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8"/>
        <v>#VALUE!</v>
      </c>
      <c r="K550" s="7" t="str">
        <f>K551</f>
        <v xml:space="preserve">  </v>
      </c>
      <c r="L550" s="7">
        <f t="shared" si="193"/>
        <v>0</v>
      </c>
      <c r="M550" s="7">
        <f t="shared" si="193"/>
        <v>69400</v>
      </c>
      <c r="N550" s="7">
        <f t="shared" si="193"/>
        <v>143700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8"/>
        <v>#VALUE!</v>
      </c>
      <c r="K551" s="34" t="s">
        <v>923</v>
      </c>
      <c r="L551" s="34"/>
      <c r="M551" s="34">
        <v>69400</v>
      </c>
      <c r="N551" s="34">
        <v>143700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9"/>
      <c r="B553" s="280"/>
      <c r="C553" s="280"/>
      <c r="D553" s="280"/>
      <c r="E553" s="280"/>
      <c r="F553" s="280"/>
      <c r="G553" s="280"/>
      <c r="H553" s="280"/>
      <c r="I553" s="280"/>
      <c r="J553" s="280"/>
      <c r="K553" s="280"/>
      <c r="L553" s="280"/>
      <c r="M553" s="280"/>
      <c r="N553" s="280"/>
    </row>
    <row r="554" spans="1:14">
      <c r="I554" s="256" t="s">
        <v>933</v>
      </c>
      <c r="J554" s="257">
        <f>J13+J17+J23+J30+J89+J91</f>
        <v>1053500</v>
      </c>
    </row>
  </sheetData>
  <sheetProtection formatCells="0" autoFilter="0"/>
  <autoFilter ref="A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H165" sqref="H165:I165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8" t="s">
        <v>721</v>
      </c>
      <c r="I1" s="268"/>
    </row>
    <row r="2" spans="1:10" ht="111.75" customHeight="1">
      <c r="H2" s="269" t="s">
        <v>883</v>
      </c>
      <c r="I2" s="269"/>
    </row>
    <row r="3" spans="1:10">
      <c r="H3" s="268" t="s">
        <v>811</v>
      </c>
      <c r="I3" s="268"/>
    </row>
    <row r="5" spans="1:10" ht="56.25" customHeight="1">
      <c r="A5" s="287" t="s">
        <v>884</v>
      </c>
      <c r="B5" s="287"/>
      <c r="C5" s="287"/>
      <c r="D5" s="287"/>
      <c r="E5" s="287"/>
      <c r="F5" s="287"/>
      <c r="G5" s="287"/>
      <c r="H5" s="287"/>
      <c r="I5" s="287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8" t="s">
        <v>644</v>
      </c>
      <c r="B7" s="288"/>
      <c r="C7" s="288"/>
      <c r="D7" s="288"/>
      <c r="E7" s="288"/>
      <c r="F7" s="288"/>
      <c r="G7" s="288"/>
      <c r="H7" s="288"/>
      <c r="I7" s="288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7869.4372899999998</v>
      </c>
      <c r="H10" s="104">
        <f>H11+H53+H61+H79+H116+H194+H211+H224+H237</f>
        <v>2921.73729</v>
      </c>
      <c r="I10" s="104">
        <f>I11+I53+I61+I79+I116+I194+I211+I224+I237</f>
        <v>2950.6372900000001</v>
      </c>
      <c r="J10" s="105">
        <f>G10+H10+I10</f>
        <v>13741.81187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5015</v>
      </c>
      <c r="H11" s="107">
        <f t="shared" ref="H11:I11" si="0">H18+H12+H33+H39</f>
        <v>2326</v>
      </c>
      <c r="I11" s="107">
        <f t="shared" si="0"/>
        <v>2354.54</v>
      </c>
      <c r="J11" s="105">
        <f t="shared" ref="J11:J74" si="1">G11+H11+I11</f>
        <v>9695.5400000000009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1053.5</v>
      </c>
      <c r="H12" s="110">
        <f t="shared" ref="H12:I16" si="2">H13</f>
        <v>1139.25</v>
      </c>
      <c r="I12" s="110">
        <f t="shared" si="2"/>
        <v>1145.76</v>
      </c>
      <c r="J12" s="105">
        <f t="shared" si="1"/>
        <v>3338.51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1053.5</v>
      </c>
      <c r="H13" s="113">
        <f t="shared" si="2"/>
        <v>1139.25</v>
      </c>
      <c r="I13" s="113">
        <f t="shared" si="2"/>
        <v>1145.76</v>
      </c>
      <c r="J13" s="105">
        <f t="shared" si="1"/>
        <v>3338.51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1053.5</v>
      </c>
      <c r="H14" s="113">
        <f t="shared" si="2"/>
        <v>1139.25</v>
      </c>
      <c r="I14" s="113">
        <f t="shared" si="2"/>
        <v>1145.76</v>
      </c>
      <c r="J14" s="105">
        <f t="shared" si="1"/>
        <v>3338.51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1053.5</v>
      </c>
      <c r="H15" s="113">
        <f t="shared" si="2"/>
        <v>1139.25</v>
      </c>
      <c r="I15" s="113">
        <f t="shared" si="2"/>
        <v>1145.76</v>
      </c>
      <c r="J15" s="105">
        <f t="shared" si="1"/>
        <v>3338.51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1053.5</v>
      </c>
      <c r="H16" s="113">
        <f t="shared" si="2"/>
        <v>1139.25</v>
      </c>
      <c r="I16" s="113">
        <f t="shared" si="2"/>
        <v>1145.76</v>
      </c>
      <c r="J16" s="105">
        <f t="shared" si="1"/>
        <v>3338.51</v>
      </c>
    </row>
    <row r="17" spans="1:10" ht="114.75" outlineLevel="1">
      <c r="A17" s="223" t="s">
        <v>824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1053.5</v>
      </c>
      <c r="H17" s="113">
        <f>'Бюджетная роспись'!M11/1000</f>
        <v>1139.25</v>
      </c>
      <c r="I17" s="113">
        <f>'Бюджетная роспись'!N11/1000</f>
        <v>1145.76</v>
      </c>
      <c r="J17" s="105">
        <f t="shared" si="1"/>
        <v>3338.51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3414.6000000000004</v>
      </c>
      <c r="H18" s="110">
        <f t="shared" ref="H18:I19" si="3">H19</f>
        <v>1186.75</v>
      </c>
      <c r="I18" s="110">
        <f t="shared" si="3"/>
        <v>1208.78</v>
      </c>
      <c r="J18" s="105">
        <f t="shared" si="1"/>
        <v>5810.13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3414.6000000000004</v>
      </c>
      <c r="H19" s="113">
        <f t="shared" si="3"/>
        <v>1186.75</v>
      </c>
      <c r="I19" s="113">
        <f t="shared" si="3"/>
        <v>1208.78</v>
      </c>
      <c r="J19" s="105">
        <f t="shared" si="1"/>
        <v>5810.13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3414.6000000000004</v>
      </c>
      <c r="H20" s="113">
        <f t="shared" ref="H20:I20" si="4">H21+H30</f>
        <v>1186.75</v>
      </c>
      <c r="I20" s="113">
        <f t="shared" si="4"/>
        <v>1208.78</v>
      </c>
      <c r="J20" s="105">
        <f t="shared" si="1"/>
        <v>5810.13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3414.6000000000004</v>
      </c>
      <c r="H21" s="113">
        <f t="shared" ref="H21:I21" si="5">H22+H26+H28</f>
        <v>1186.75</v>
      </c>
      <c r="I21" s="113">
        <f t="shared" si="5"/>
        <v>1208.78</v>
      </c>
      <c r="J21" s="105">
        <f t="shared" si="1"/>
        <v>5810.13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2264.6000000000004</v>
      </c>
      <c r="H22" s="113">
        <f t="shared" ref="H22:I22" si="6">H23+H24+H25</f>
        <v>1186.75</v>
      </c>
      <c r="I22" s="113">
        <f t="shared" si="6"/>
        <v>1208.78</v>
      </c>
      <c r="J22" s="105">
        <f t="shared" si="1"/>
        <v>4660.13</v>
      </c>
    </row>
    <row r="23" spans="1:10" ht="127.5" outlineLevel="1">
      <c r="A23" s="223" t="s">
        <v>825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1126.2</v>
      </c>
      <c r="H23" s="113">
        <f>'Бюджетная роспись'!M20/1000</f>
        <v>1139.25</v>
      </c>
      <c r="I23" s="113">
        <f>'Бюджетная роспись'!N20/1000</f>
        <v>1158.78</v>
      </c>
      <c r="J23" s="105">
        <f t="shared" si="1"/>
        <v>3424.2299999999996</v>
      </c>
    </row>
    <row r="24" spans="1:10" ht="89.25" outlineLevel="1">
      <c r="A24" s="223" t="s">
        <v>826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1068.4000000000001</v>
      </c>
      <c r="H24" s="113">
        <f>'Бюджетная роспись'!M31/1000</f>
        <v>47.5</v>
      </c>
      <c r="I24" s="113">
        <f>'Бюджетная роспись'!N31/1000</f>
        <v>50</v>
      </c>
      <c r="J24" s="105">
        <f t="shared" si="1"/>
        <v>1165.9000000000001</v>
      </c>
    </row>
    <row r="25" spans="1:10" ht="63.75" outlineLevel="1">
      <c r="A25" s="223" t="s">
        <v>827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824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1150</v>
      </c>
      <c r="H28" s="113">
        <f t="shared" ref="H28:I28" si="8">H29</f>
        <v>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881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1150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827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1</v>
      </c>
      <c r="H33" s="110">
        <f t="shared" ref="H33:I37" si="10">H34</f>
        <v>0</v>
      </c>
      <c r="I33" s="110">
        <f t="shared" si="10"/>
        <v>0</v>
      </c>
      <c r="J33" s="105">
        <f t="shared" si="1"/>
        <v>1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5">
        <f t="shared" si="1"/>
        <v>1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1</v>
      </c>
      <c r="H35" s="113">
        <f t="shared" si="10"/>
        <v>0</v>
      </c>
      <c r="I35" s="113">
        <f t="shared" si="10"/>
        <v>0</v>
      </c>
      <c r="J35" s="105">
        <f t="shared" si="1"/>
        <v>1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1</v>
      </c>
      <c r="H36" s="113">
        <f t="shared" si="10"/>
        <v>0</v>
      </c>
      <c r="I36" s="113">
        <f t="shared" si="10"/>
        <v>0</v>
      </c>
      <c r="J36" s="105">
        <f t="shared" si="1"/>
        <v>1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1</v>
      </c>
      <c r="H37" s="113">
        <f t="shared" si="10"/>
        <v>0</v>
      </c>
      <c r="I37" s="113">
        <f t="shared" si="10"/>
        <v>0</v>
      </c>
      <c r="J37" s="105">
        <f t="shared" si="1"/>
        <v>1</v>
      </c>
    </row>
    <row r="38" spans="1:10" ht="38.25" outlineLevel="1">
      <c r="A38" s="223" t="s">
        <v>880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1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545.9</v>
      </c>
      <c r="H39" s="110">
        <f t="shared" ref="H39:I41" si="11">H40</f>
        <v>0</v>
      </c>
      <c r="I39" s="110">
        <f t="shared" si="11"/>
        <v>0</v>
      </c>
      <c r="J39" s="105">
        <f t="shared" si="1"/>
        <v>545.9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545.9</v>
      </c>
      <c r="H40" s="113">
        <f t="shared" si="11"/>
        <v>0</v>
      </c>
      <c r="I40" s="113">
        <f t="shared" si="11"/>
        <v>0</v>
      </c>
      <c r="J40" s="105">
        <f t="shared" si="1"/>
        <v>545.9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545.9</v>
      </c>
      <c r="H41" s="113">
        <f t="shared" si="11"/>
        <v>0</v>
      </c>
      <c r="I41" s="113">
        <f t="shared" si="11"/>
        <v>0</v>
      </c>
      <c r="J41" s="105">
        <f t="shared" si="1"/>
        <v>545.9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545.9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545.9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22.7</v>
      </c>
      <c r="H43" s="113">
        <f t="shared" ref="H43:I43" si="13">H44</f>
        <v>0</v>
      </c>
      <c r="I43" s="113">
        <f t="shared" si="13"/>
        <v>0</v>
      </c>
      <c r="J43" s="105">
        <f t="shared" si="1"/>
        <v>22.7</v>
      </c>
    </row>
    <row r="44" spans="1:10" ht="89.25" outlineLevel="1">
      <c r="A44" s="223" t="s">
        <v>879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22.7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22.7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11.2</v>
      </c>
      <c r="H45" s="113">
        <f t="shared" ref="H45:I45" si="14">H46</f>
        <v>0</v>
      </c>
      <c r="I45" s="113">
        <f t="shared" si="14"/>
        <v>0</v>
      </c>
      <c r="J45" s="105">
        <f t="shared" si="1"/>
        <v>11.2</v>
      </c>
    </row>
    <row r="46" spans="1:10" ht="76.5" outlineLevel="1">
      <c r="A46" s="223" t="s">
        <v>878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11.2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8</v>
      </c>
      <c r="H47" s="113">
        <f t="shared" ref="H47:I47" si="15">H48</f>
        <v>0</v>
      </c>
      <c r="I47" s="113">
        <f t="shared" si="15"/>
        <v>0</v>
      </c>
      <c r="J47" s="105">
        <f t="shared" si="1"/>
        <v>8</v>
      </c>
    </row>
    <row r="48" spans="1:10" ht="89.25" outlineLevel="1">
      <c r="A48" s="223" t="s">
        <v>877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9.3000000000000007</v>
      </c>
      <c r="H49" s="113">
        <f t="shared" ref="H49:I49" si="16">H50</f>
        <v>0</v>
      </c>
      <c r="I49" s="113">
        <f t="shared" si="16"/>
        <v>0</v>
      </c>
      <c r="J49" s="105">
        <f t="shared" si="1"/>
        <v>9.3000000000000007</v>
      </c>
    </row>
    <row r="50" spans="1:10" ht="89.25" outlineLevel="1">
      <c r="A50" s="223" t="s">
        <v>876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9.3000000000000007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9.3000000000000007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494.7</v>
      </c>
      <c r="H51" s="113">
        <f t="shared" ref="H51:I51" si="17">H52</f>
        <v>0</v>
      </c>
      <c r="I51" s="113">
        <f t="shared" si="17"/>
        <v>0</v>
      </c>
      <c r="J51" s="105">
        <f t="shared" si="1"/>
        <v>494.7</v>
      </c>
    </row>
    <row r="52" spans="1:10" ht="76.5" outlineLevel="1">
      <c r="A52" s="223" t="s">
        <v>875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494.7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494.7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891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889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874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418.6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418.6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418.6</v>
      </c>
      <c r="H62" s="110">
        <f t="shared" ref="H62:I64" si="21">H63</f>
        <v>0</v>
      </c>
      <c r="I62" s="110">
        <f t="shared" si="21"/>
        <v>0</v>
      </c>
      <c r="J62" s="105">
        <f t="shared" si="1"/>
        <v>418.6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418.6</v>
      </c>
      <c r="H63" s="113">
        <f t="shared" si="21"/>
        <v>0</v>
      </c>
      <c r="I63" s="113">
        <f t="shared" si="21"/>
        <v>0</v>
      </c>
      <c r="J63" s="105">
        <f t="shared" si="1"/>
        <v>418.6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418.6</v>
      </c>
      <c r="H64" s="113">
        <f t="shared" si="21"/>
        <v>0</v>
      </c>
      <c r="I64" s="113">
        <f t="shared" si="21"/>
        <v>0</v>
      </c>
      <c r="J64" s="105">
        <f t="shared" si="1"/>
        <v>418.6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418.6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418.6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368.6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368.6</v>
      </c>
    </row>
    <row r="67" spans="1:10" ht="51" outlineLevel="1">
      <c r="A67" s="223" t="s">
        <v>872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368.6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368.6</v>
      </c>
    </row>
    <row r="68" spans="1:10" ht="63.75" outlineLevel="1">
      <c r="A68" s="221" t="s">
        <v>873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50</v>
      </c>
      <c r="H69" s="113">
        <f t="shared" ref="H69:I69" si="24">H70</f>
        <v>0</v>
      </c>
      <c r="I69" s="113">
        <f t="shared" si="24"/>
        <v>0</v>
      </c>
      <c r="J69" s="105">
        <f t="shared" si="1"/>
        <v>50</v>
      </c>
    </row>
    <row r="70" spans="1:10" ht="76.5" outlineLevel="1">
      <c r="A70" s="223" t="s">
        <v>871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50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50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870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869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882.2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882.2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868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867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862.2</v>
      </c>
      <c r="H92" s="110">
        <f t="shared" ref="H92:I93" si="33">H93</f>
        <v>0</v>
      </c>
      <c r="I92" s="110">
        <f t="shared" si="33"/>
        <v>0</v>
      </c>
      <c r="J92" s="105">
        <f t="shared" si="28"/>
        <v>862.2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862.2</v>
      </c>
      <c r="H93" s="113">
        <f t="shared" si="33"/>
        <v>0</v>
      </c>
      <c r="I93" s="113">
        <f t="shared" si="33"/>
        <v>0</v>
      </c>
      <c r="J93" s="105">
        <f t="shared" si="28"/>
        <v>862.2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862.2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862.2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862.2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862.2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862.2</v>
      </c>
      <c r="H96" s="113">
        <f t="shared" ref="H96:I96" si="36">H97</f>
        <v>0</v>
      </c>
      <c r="I96" s="113">
        <f t="shared" si="36"/>
        <v>0</v>
      </c>
      <c r="J96" s="105">
        <f t="shared" si="28"/>
        <v>862.2</v>
      </c>
    </row>
    <row r="97" spans="1:10" ht="51" outlineLevel="1">
      <c r="A97" s="223" t="s">
        <v>882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862.2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862.2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865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941</v>
      </c>
      <c r="B100" s="75" t="s">
        <v>26</v>
      </c>
      <c r="C100" s="75" t="s">
        <v>730</v>
      </c>
      <c r="D100" s="75" t="s">
        <v>735</v>
      </c>
      <c r="E100" s="120" t="s">
        <v>766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866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865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20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20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20</v>
      </c>
      <c r="H107" s="113">
        <f t="shared" si="40"/>
        <v>0</v>
      </c>
      <c r="I107" s="113">
        <f t="shared" si="40"/>
        <v>0</v>
      </c>
      <c r="J107" s="105">
        <f t="shared" si="28"/>
        <v>20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20</v>
      </c>
      <c r="H108" s="113">
        <f t="shared" si="40"/>
        <v>0</v>
      </c>
      <c r="I108" s="113">
        <f t="shared" si="40"/>
        <v>0</v>
      </c>
      <c r="J108" s="105">
        <f t="shared" si="28"/>
        <v>20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20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20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20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20</v>
      </c>
    </row>
    <row r="111" spans="1:10" ht="63.75" outlineLevel="1">
      <c r="A111" s="223" t="s">
        <v>864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20</v>
      </c>
    </row>
    <row r="112" spans="1:10" ht="25.5" outlineLevel="1">
      <c r="A112" s="222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863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175.43729000000002</v>
      </c>
      <c r="H116" s="107">
        <f>H117+H125+H141+H183</f>
        <v>74.437290000000004</v>
      </c>
      <c r="I116" s="107">
        <f>I117+I125+I141+I183</f>
        <v>63.597290000000001</v>
      </c>
      <c r="J116" s="105">
        <f t="shared" si="28"/>
        <v>313.47187000000002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862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861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855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860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859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858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857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856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175.43729000000002</v>
      </c>
      <c r="H141" s="110">
        <f t="shared" ref="H141:I142" si="56">H142</f>
        <v>74.437290000000004</v>
      </c>
      <c r="I141" s="110">
        <f t="shared" si="56"/>
        <v>63.597290000000001</v>
      </c>
      <c r="J141" s="105">
        <f t="shared" si="55"/>
        <v>313.47187000000002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175.43729000000002</v>
      </c>
      <c r="H142" s="113">
        <f t="shared" si="56"/>
        <v>74.437290000000004</v>
      </c>
      <c r="I142" s="113">
        <f t="shared" si="56"/>
        <v>63.597290000000001</v>
      </c>
      <c r="J142" s="105">
        <f t="shared" si="55"/>
        <v>313.47187000000002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175.43729000000002</v>
      </c>
      <c r="H143" s="113">
        <f t="shared" ref="H143:I143" si="57">H144+H180</f>
        <v>74.437290000000004</v>
      </c>
      <c r="I143" s="113">
        <f t="shared" si="57"/>
        <v>63.597290000000001</v>
      </c>
      <c r="J143" s="105">
        <f t="shared" si="55"/>
        <v>313.47187000000002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175.43729000000002</v>
      </c>
      <c r="H144" s="113">
        <f t="shared" ref="H144:I144" si="58">H149+H151+H155+H158+H161+H163+H166+H168+H170+H173+H176+H178+H145+H147</f>
        <v>74.437290000000004</v>
      </c>
      <c r="I144" s="113">
        <f t="shared" si="58"/>
        <v>63.597290000000001</v>
      </c>
      <c r="J144" s="105">
        <f t="shared" si="55"/>
        <v>313.47187000000002</v>
      </c>
    </row>
    <row r="145" spans="1:10" ht="25.5" outlineLevel="1">
      <c r="A145" s="221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855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854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841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853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</f>
        <v>0</v>
      </c>
      <c r="H158" s="113">
        <f t="shared" ref="H158:I158" si="65">H159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852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942</v>
      </c>
      <c r="B160" s="75" t="s">
        <v>26</v>
      </c>
      <c r="C160" s="75" t="s">
        <v>731</v>
      </c>
      <c r="D160" s="75" t="s">
        <v>729</v>
      </c>
      <c r="E160" s="120" t="s">
        <v>784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850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851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</f>
        <v>0</v>
      </c>
      <c r="H163" s="113">
        <f t="shared" ref="H163:I163" si="67">H164</f>
        <v>0</v>
      </c>
      <c r="I163" s="113">
        <f t="shared" si="67"/>
        <v>0</v>
      </c>
      <c r="J163" s="105">
        <f t="shared" si="55"/>
        <v>0</v>
      </c>
    </row>
    <row r="164" spans="1:10" ht="63.75" outlineLevel="1">
      <c r="A164" s="223" t="s">
        <v>849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0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0</v>
      </c>
    </row>
    <row r="165" spans="1:10" ht="63.75" outlineLevel="1">
      <c r="A165" s="223" t="s">
        <v>943</v>
      </c>
      <c r="B165" s="75" t="s">
        <v>26</v>
      </c>
      <c r="C165" s="75" t="s">
        <v>731</v>
      </c>
      <c r="D165" s="75" t="s">
        <v>729</v>
      </c>
      <c r="E165" s="120" t="s">
        <v>786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848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847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0</v>
      </c>
      <c r="H170" s="113">
        <f t="shared" ref="H170:I170" si="70">H171+H172</f>
        <v>30.6</v>
      </c>
      <c r="I170" s="113">
        <f t="shared" si="70"/>
        <v>19.760000000000002</v>
      </c>
      <c r="J170" s="105">
        <f t="shared" si="55"/>
        <v>50.36</v>
      </c>
    </row>
    <row r="171" spans="1:10" ht="51" outlineLevel="1">
      <c r="A171" s="223" t="s">
        <v>845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0</v>
      </c>
      <c r="H171" s="113">
        <f>'Бюджетная роспись'!M394/1000</f>
        <v>30.6</v>
      </c>
      <c r="I171" s="113">
        <f>'Бюджетная роспись'!N394/1000</f>
        <v>19.760000000000002</v>
      </c>
      <c r="J171" s="105">
        <f t="shared" si="55"/>
        <v>50.36</v>
      </c>
    </row>
    <row r="172" spans="1:10" ht="38.25" outlineLevel="1">
      <c r="A172" s="223" t="s">
        <v>846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843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844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842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175.43729000000002</v>
      </c>
      <c r="H178" s="113">
        <f t="shared" ref="H178:I178" si="73">H179</f>
        <v>43.837290000000003</v>
      </c>
      <c r="I178" s="113">
        <f t="shared" si="73"/>
        <v>43.837290000000003</v>
      </c>
      <c r="J178" s="105">
        <f t="shared" si="55"/>
        <v>263.11187000000001</v>
      </c>
    </row>
    <row r="179" spans="1:10" ht="38.25" outlineLevel="1">
      <c r="A179" s="223" t="s">
        <v>841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175.43729000000002</v>
      </c>
      <c r="H179" s="113">
        <f>'Бюджетная роспись'!M436/1000</f>
        <v>43.837290000000003</v>
      </c>
      <c r="I179" s="113">
        <f>'Бюджетная роспись'!N436/1000</f>
        <v>43.837290000000003</v>
      </c>
      <c r="J179" s="105">
        <f t="shared" si="55"/>
        <v>263.11187000000001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840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840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907</v>
      </c>
      <c r="H194" s="107">
        <f t="shared" ref="H194:I196" si="81">H195</f>
        <v>0</v>
      </c>
      <c r="I194" s="107">
        <f t="shared" si="81"/>
        <v>0</v>
      </c>
      <c r="J194" s="105">
        <f t="shared" si="55"/>
        <v>907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907</v>
      </c>
      <c r="H195" s="110">
        <f t="shared" si="81"/>
        <v>0</v>
      </c>
      <c r="I195" s="110">
        <f t="shared" si="81"/>
        <v>0</v>
      </c>
      <c r="J195" s="105">
        <f t="shared" si="55"/>
        <v>907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907</v>
      </c>
      <c r="H196" s="113">
        <f t="shared" si="81"/>
        <v>0</v>
      </c>
      <c r="I196" s="113">
        <f t="shared" si="81"/>
        <v>0</v>
      </c>
      <c r="J196" s="105">
        <f t="shared" si="55"/>
        <v>907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907</v>
      </c>
      <c r="H197" s="113">
        <f t="shared" ref="H197:I197" si="82">H198+H208</f>
        <v>0</v>
      </c>
      <c r="I197" s="113">
        <f t="shared" si="82"/>
        <v>0</v>
      </c>
      <c r="J197" s="105">
        <f t="shared" si="55"/>
        <v>907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907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907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907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907</v>
      </c>
    </row>
    <row r="200" spans="1:10" ht="51" outlineLevel="1">
      <c r="A200" s="223" t="s">
        <v>838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260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260</v>
      </c>
    </row>
    <row r="201" spans="1:10" ht="38.25" outlineLevel="1">
      <c r="A201" s="223" t="s">
        <v>835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647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647</v>
      </c>
    </row>
    <row r="202" spans="1:10" ht="38.25" outlineLevel="1">
      <c r="A202" s="223" t="s">
        <v>839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836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837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834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833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315</v>
      </c>
      <c r="H211" s="107">
        <f t="shared" ref="H211:I211" si="89">H212+H218</f>
        <v>350</v>
      </c>
      <c r="I211" s="107">
        <f t="shared" si="89"/>
        <v>355</v>
      </c>
      <c r="J211" s="105">
        <f t="shared" si="87"/>
        <v>1020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315</v>
      </c>
      <c r="H212" s="110">
        <f t="shared" ref="H212:I216" si="90">H213</f>
        <v>350</v>
      </c>
      <c r="I212" s="110">
        <f t="shared" si="90"/>
        <v>355</v>
      </c>
      <c r="J212" s="105">
        <f t="shared" si="87"/>
        <v>1020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315</v>
      </c>
      <c r="H213" s="113">
        <f t="shared" si="90"/>
        <v>350</v>
      </c>
      <c r="I213" s="113">
        <f t="shared" si="90"/>
        <v>355</v>
      </c>
      <c r="J213" s="105">
        <f t="shared" si="87"/>
        <v>1020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315</v>
      </c>
      <c r="H214" s="113">
        <f t="shared" si="90"/>
        <v>350</v>
      </c>
      <c r="I214" s="113">
        <f t="shared" si="90"/>
        <v>355</v>
      </c>
      <c r="J214" s="105">
        <f t="shared" si="87"/>
        <v>1020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315</v>
      </c>
      <c r="H215" s="113">
        <f t="shared" si="90"/>
        <v>350</v>
      </c>
      <c r="I215" s="113">
        <f t="shared" si="90"/>
        <v>355</v>
      </c>
      <c r="J215" s="105">
        <f t="shared" si="87"/>
        <v>1020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315</v>
      </c>
      <c r="H216" s="113">
        <f t="shared" si="90"/>
        <v>350</v>
      </c>
      <c r="I216" s="113">
        <f t="shared" si="90"/>
        <v>355</v>
      </c>
      <c r="J216" s="105">
        <f t="shared" si="87"/>
        <v>1020</v>
      </c>
    </row>
    <row r="217" spans="1:10" ht="38.25" outlineLevel="1">
      <c r="A217" s="223" t="s">
        <v>832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350</v>
      </c>
      <c r="I217" s="113">
        <f>'Бюджетная роспись'!N520/1000</f>
        <v>355</v>
      </c>
      <c r="J217" s="105">
        <f t="shared" si="87"/>
        <v>1020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831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830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829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828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69.400000000000006</v>
      </c>
      <c r="I244" s="126">
        <f t="shared" si="96"/>
        <v>143.69999999999999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69.400000000000006</v>
      </c>
      <c r="I245" s="127">
        <f t="shared" si="96"/>
        <v>143.69999999999999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69.400000000000006</v>
      </c>
      <c r="I246" s="128">
        <f t="shared" si="96"/>
        <v>143.69999999999999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69.400000000000006</v>
      </c>
      <c r="I247" s="128">
        <f>'Бюджетная роспись'!N551/1000</f>
        <v>143.69999999999999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7869.4372899999998</v>
      </c>
      <c r="H249" s="137">
        <f t="shared" ref="H249:I249" si="97">H10</f>
        <v>2921.73729</v>
      </c>
      <c r="I249" s="137">
        <f t="shared" si="97"/>
        <v>2950.6372900000001</v>
      </c>
      <c r="J249" s="105">
        <f t="shared" si="87"/>
        <v>13741.81187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A165" sqref="A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30" style="93" customWidth="1"/>
    <col min="10" max="16384" width="9.140625" style="93"/>
  </cols>
  <sheetData>
    <row r="1" spans="1:9">
      <c r="G1" s="268" t="s">
        <v>722</v>
      </c>
      <c r="H1" s="268"/>
    </row>
    <row r="2" spans="1:9" ht="106.9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>
      <c r="G3" s="268" t="str">
        <f>Ведомственная!H3</f>
        <v>от "___" декабря 2024 года № _____</v>
      </c>
      <c r="H3" s="268"/>
    </row>
    <row r="4" spans="1:9" ht="88.5" customHeight="1">
      <c r="A4" s="267" t="s">
        <v>885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8" t="s">
        <v>644</v>
      </c>
      <c r="B6" s="288"/>
      <c r="C6" s="288"/>
      <c r="D6" s="288"/>
      <c r="E6" s="288"/>
      <c r="F6" s="288"/>
      <c r="G6" s="288"/>
      <c r="H6" s="288"/>
    </row>
    <row r="7" spans="1:9" ht="15.2" customHeight="1">
      <c r="A7" s="293" t="s">
        <v>360</v>
      </c>
      <c r="B7" s="295" t="s">
        <v>737</v>
      </c>
      <c r="C7" s="295" t="s">
        <v>740</v>
      </c>
      <c r="D7" s="295" t="s">
        <v>738</v>
      </c>
      <c r="E7" s="295" t="s">
        <v>739</v>
      </c>
      <c r="F7" s="289" t="s">
        <v>361</v>
      </c>
      <c r="G7" s="289" t="s">
        <v>468</v>
      </c>
      <c r="H7" s="291" t="s">
        <v>819</v>
      </c>
    </row>
    <row r="8" spans="1:9">
      <c r="A8" s="294"/>
      <c r="B8" s="296"/>
      <c r="C8" s="296"/>
      <c r="D8" s="296"/>
      <c r="E8" s="296"/>
      <c r="F8" s="290"/>
      <c r="G8" s="290"/>
      <c r="H8" s="292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7869.4372899999998</v>
      </c>
      <c r="G10" s="104">
        <f>Ведомственная!H10</f>
        <v>2921.73729</v>
      </c>
      <c r="H10" s="104">
        <f>Ведомственная!I10</f>
        <v>2950.6372900000001</v>
      </c>
      <c r="I10" s="145">
        <f>F10+G10+H10</f>
        <v>13741.81187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5015</v>
      </c>
      <c r="G11" s="107">
        <f>Ведомственная!H11</f>
        <v>2326</v>
      </c>
      <c r="H11" s="107">
        <f>Ведомственная!I11</f>
        <v>2354.54</v>
      </c>
      <c r="I11" s="145">
        <f t="shared" ref="I11:I74" si="0">F11+G11+H11</f>
        <v>9695.5400000000009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1053.5</v>
      </c>
      <c r="G12" s="110">
        <f>Ведомственная!H12</f>
        <v>1139.25</v>
      </c>
      <c r="H12" s="110">
        <f>Ведомственная!I12</f>
        <v>1145.76</v>
      </c>
      <c r="I12" s="145">
        <f t="shared" si="0"/>
        <v>3338.51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1053.5</v>
      </c>
      <c r="G13" s="113">
        <f>Ведомственная!H13</f>
        <v>1139.25</v>
      </c>
      <c r="H13" s="113">
        <f>Ведомственная!I13</f>
        <v>1145.76</v>
      </c>
      <c r="I13" s="145">
        <f t="shared" si="0"/>
        <v>3338.51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1053.5</v>
      </c>
      <c r="G14" s="113">
        <f>Ведомственная!H14</f>
        <v>1139.25</v>
      </c>
      <c r="H14" s="113">
        <f>Ведомственная!I14</f>
        <v>1145.76</v>
      </c>
      <c r="I14" s="145">
        <f t="shared" si="0"/>
        <v>3338.51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1053.5</v>
      </c>
      <c r="G15" s="113">
        <f>Ведомственная!H15</f>
        <v>1139.25</v>
      </c>
      <c r="H15" s="113">
        <f>Ведомственная!I15</f>
        <v>1145.76</v>
      </c>
      <c r="I15" s="145">
        <f t="shared" si="0"/>
        <v>3338.51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1053.5</v>
      </c>
      <c r="G16" s="113">
        <f>Ведомственная!H16</f>
        <v>1139.25</v>
      </c>
      <c r="H16" s="113">
        <f>Ведомственная!I16</f>
        <v>1145.76</v>
      </c>
      <c r="I16" s="145">
        <f t="shared" si="0"/>
        <v>3338.51</v>
      </c>
    </row>
    <row r="17" spans="1:9" ht="114.75" outlineLevel="1">
      <c r="A17" s="223" t="s">
        <v>824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1053.5</v>
      </c>
      <c r="G17" s="113">
        <f>Ведомственная!H17</f>
        <v>1139.25</v>
      </c>
      <c r="H17" s="113">
        <f>Ведомственная!I17</f>
        <v>1145.76</v>
      </c>
      <c r="I17" s="145">
        <f t="shared" si="0"/>
        <v>3338.51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3414.6000000000004</v>
      </c>
      <c r="G18" s="110">
        <f>Ведомственная!H18</f>
        <v>1186.75</v>
      </c>
      <c r="H18" s="110">
        <f>Ведомственная!I18</f>
        <v>1208.78</v>
      </c>
      <c r="I18" s="145">
        <f t="shared" si="0"/>
        <v>5810.13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3414.6000000000004</v>
      </c>
      <c r="G19" s="113">
        <f>Ведомственная!H19</f>
        <v>1186.75</v>
      </c>
      <c r="H19" s="113">
        <f>Ведомственная!I19</f>
        <v>1208.78</v>
      </c>
      <c r="I19" s="145">
        <f t="shared" si="0"/>
        <v>5810.13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3414.6000000000004</v>
      </c>
      <c r="G20" s="113">
        <f>Ведомственная!H20</f>
        <v>1186.75</v>
      </c>
      <c r="H20" s="113">
        <f>Ведомственная!I20</f>
        <v>1208.78</v>
      </c>
      <c r="I20" s="145">
        <f t="shared" si="0"/>
        <v>5810.13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3414.6000000000004</v>
      </c>
      <c r="G21" s="113">
        <f>Ведомственная!H21</f>
        <v>1186.75</v>
      </c>
      <c r="H21" s="113">
        <f>Ведомственная!I21</f>
        <v>1208.78</v>
      </c>
      <c r="I21" s="145">
        <f t="shared" si="0"/>
        <v>5810.13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2264.6000000000004</v>
      </c>
      <c r="G22" s="113">
        <f>Ведомственная!H22</f>
        <v>1186.75</v>
      </c>
      <c r="H22" s="113">
        <f>Ведомственная!I22</f>
        <v>1208.78</v>
      </c>
      <c r="I22" s="145">
        <f t="shared" si="0"/>
        <v>4660.13</v>
      </c>
    </row>
    <row r="23" spans="1:9" ht="127.5" outlineLevel="1">
      <c r="A23" s="223" t="s">
        <v>825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1126.2</v>
      </c>
      <c r="G23" s="113">
        <f>Ведомственная!H23</f>
        <v>1139.25</v>
      </c>
      <c r="H23" s="113">
        <f>Ведомственная!I23</f>
        <v>1158.78</v>
      </c>
      <c r="I23" s="145">
        <f t="shared" si="0"/>
        <v>3424.2299999999996</v>
      </c>
    </row>
    <row r="24" spans="1:9" ht="89.25" outlineLevel="1">
      <c r="A24" s="223" t="s">
        <v>826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1068.4000000000001</v>
      </c>
      <c r="G24" s="113">
        <f>Ведомственная!H24</f>
        <v>47.5</v>
      </c>
      <c r="H24" s="113">
        <f>Ведомственная!I24</f>
        <v>50</v>
      </c>
      <c r="I24" s="145">
        <f t="shared" si="0"/>
        <v>1165.9000000000001</v>
      </c>
    </row>
    <row r="25" spans="1:9" ht="63.75" outlineLevel="1">
      <c r="A25" s="223" t="s">
        <v>827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824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1150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881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1150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827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1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</v>
      </c>
    </row>
    <row r="38" spans="1:9" ht="38.25" outlineLevel="1">
      <c r="A38" s="223" t="s">
        <v>880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545.9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545.9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545.9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545.9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545.9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545.9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545.9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545.9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22.7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22.7</v>
      </c>
    </row>
    <row r="44" spans="1:9" ht="89.25" outlineLevel="1">
      <c r="A44" s="223" t="s">
        <v>879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22.7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22.7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>
      <c r="A46" s="223" t="s">
        <v>878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8</v>
      </c>
    </row>
    <row r="48" spans="1:9" ht="89.25" outlineLevel="1">
      <c r="A48" s="223" t="s">
        <v>877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9.3000000000000007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9.3000000000000007</v>
      </c>
    </row>
    <row r="50" spans="1:9" ht="89.25" outlineLevel="1">
      <c r="A50" s="223" t="s">
        <v>876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9.3000000000000007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9.3000000000000007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494.7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494.7</v>
      </c>
    </row>
    <row r="52" spans="1:9" ht="76.5" outlineLevel="1">
      <c r="A52" s="223" t="s">
        <v>875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494.7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494.7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891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889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892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418.6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418.6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418.6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418.6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418.6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418.6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418.6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418.6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418.6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418.6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368.6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368.6</v>
      </c>
    </row>
    <row r="67" spans="1:9" ht="51" outlineLevel="1">
      <c r="A67" s="223" t="s">
        <v>872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368.6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368.6</v>
      </c>
    </row>
    <row r="68" spans="1:9" ht="63.75" outlineLevel="1">
      <c r="A68" s="221" t="s">
        <v>873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50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50</v>
      </c>
    </row>
    <row r="70" spans="1:9" ht="76.5" outlineLevel="1">
      <c r="A70" s="223" t="s">
        <v>871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50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50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870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869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882.2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882.2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868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867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862.2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862.2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862.2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862.2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862.2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862.2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862.2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862.2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862.2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862.2</v>
      </c>
    </row>
    <row r="97" spans="1:9" ht="51" outlineLevel="1">
      <c r="A97" s="223" t="s">
        <v>882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862.2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862.2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865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941</v>
      </c>
      <c r="B100" s="75" t="s">
        <v>730</v>
      </c>
      <c r="C100" s="75" t="s">
        <v>735</v>
      </c>
      <c r="D100" s="120" t="s">
        <v>766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866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865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20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20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20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20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20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20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20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20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20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20</v>
      </c>
    </row>
    <row r="111" spans="1:9" ht="63.75" outlineLevel="1">
      <c r="A111" s="223" t="s">
        <v>864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20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20</v>
      </c>
    </row>
    <row r="112" spans="1:9" ht="25.5" outlineLevel="1">
      <c r="A112" s="222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863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175.43729000000002</v>
      </c>
      <c r="G116" s="107">
        <f>Ведомственная!H116</f>
        <v>74.437290000000004</v>
      </c>
      <c r="H116" s="107">
        <f>Ведомственная!I116</f>
        <v>63.597290000000001</v>
      </c>
      <c r="I116" s="145">
        <f t="shared" si="1"/>
        <v>313.47187000000002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862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861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855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860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859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858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857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856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175.43729000000002</v>
      </c>
      <c r="G141" s="110">
        <f>Ведомственная!H141</f>
        <v>74.437290000000004</v>
      </c>
      <c r="H141" s="110">
        <f>Ведомственная!I141</f>
        <v>63.597290000000001</v>
      </c>
      <c r="I141" s="145">
        <f t="shared" si="2"/>
        <v>313.47187000000002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175.43729000000002</v>
      </c>
      <c r="G142" s="113">
        <f>Ведомственная!H142</f>
        <v>74.437290000000004</v>
      </c>
      <c r="H142" s="113">
        <f>Ведомственная!I142</f>
        <v>63.597290000000001</v>
      </c>
      <c r="I142" s="145">
        <f t="shared" si="2"/>
        <v>313.47187000000002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175.43729000000002</v>
      </c>
      <c r="G143" s="113">
        <f>Ведомственная!H143</f>
        <v>74.437290000000004</v>
      </c>
      <c r="H143" s="113">
        <f>Ведомственная!I143</f>
        <v>63.597290000000001</v>
      </c>
      <c r="I143" s="145">
        <f t="shared" si="2"/>
        <v>313.47187000000002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175.43729000000002</v>
      </c>
      <c r="G144" s="113">
        <f>Ведомственная!H144</f>
        <v>74.437290000000004</v>
      </c>
      <c r="H144" s="113">
        <f>Ведомственная!I144</f>
        <v>63.597290000000001</v>
      </c>
      <c r="I144" s="145">
        <f t="shared" si="2"/>
        <v>313.47187000000002</v>
      </c>
    </row>
    <row r="145" spans="1:9" ht="25.5" outlineLevel="1">
      <c r="A145" s="221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855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854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841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853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852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942</v>
      </c>
      <c r="B160" s="75" t="s">
        <v>731</v>
      </c>
      <c r="C160" s="75" t="s">
        <v>729</v>
      </c>
      <c r="D160" s="120" t="s">
        <v>784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850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851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0</v>
      </c>
    </row>
    <row r="164" spans="1:9" ht="63.75" outlineLevel="1">
      <c r="A164" s="223" t="s">
        <v>849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0</v>
      </c>
    </row>
    <row r="165" spans="1:9" ht="63.75" outlineLevel="1">
      <c r="A165" s="223" t="s">
        <v>943</v>
      </c>
      <c r="B165" s="75" t="s">
        <v>731</v>
      </c>
      <c r="C165" s="75" t="s">
        <v>729</v>
      </c>
      <c r="D165" s="120" t="s">
        <v>786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848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847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0</v>
      </c>
      <c r="G170" s="113">
        <f>Ведомственная!H170</f>
        <v>30.6</v>
      </c>
      <c r="H170" s="113">
        <f>Ведомственная!I170</f>
        <v>19.760000000000002</v>
      </c>
      <c r="I170" s="145">
        <f t="shared" si="2"/>
        <v>50.36</v>
      </c>
    </row>
    <row r="171" spans="1:9" ht="51" outlineLevel="1">
      <c r="A171" s="223" t="s">
        <v>845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0</v>
      </c>
      <c r="G171" s="113">
        <f>Ведомственная!H171</f>
        <v>30.6</v>
      </c>
      <c r="H171" s="113">
        <f>Ведомственная!I171</f>
        <v>19.760000000000002</v>
      </c>
      <c r="I171" s="145">
        <f t="shared" si="2"/>
        <v>50.36</v>
      </c>
    </row>
    <row r="172" spans="1:9" ht="38.25" outlineLevel="1">
      <c r="A172" s="223" t="s">
        <v>846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843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844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842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175.43729000000002</v>
      </c>
      <c r="G178" s="113">
        <f>Ведомственная!H178</f>
        <v>43.837290000000003</v>
      </c>
      <c r="H178" s="113">
        <f>Ведомственная!I178</f>
        <v>43.837290000000003</v>
      </c>
      <c r="I178" s="145">
        <f t="shared" si="2"/>
        <v>263.11187000000001</v>
      </c>
    </row>
    <row r="179" spans="1:9" ht="38.25" outlineLevel="1">
      <c r="A179" s="223" t="s">
        <v>841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175.43729000000002</v>
      </c>
      <c r="G179" s="113">
        <f>Ведомственная!H179</f>
        <v>43.837290000000003</v>
      </c>
      <c r="H179" s="113">
        <f>Ведомственная!I179</f>
        <v>43.837290000000003</v>
      </c>
      <c r="I179" s="145">
        <f t="shared" si="2"/>
        <v>263.11187000000001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840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840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907</v>
      </c>
      <c r="G194" s="107">
        <f>Ведомственная!H194</f>
        <v>0</v>
      </c>
      <c r="H194" s="107">
        <f>Ведомственная!I194</f>
        <v>0</v>
      </c>
      <c r="I194" s="145">
        <f t="shared" si="2"/>
        <v>907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907</v>
      </c>
      <c r="G195" s="110">
        <f>Ведомственная!H195</f>
        <v>0</v>
      </c>
      <c r="H195" s="110">
        <f>Ведомственная!I195</f>
        <v>0</v>
      </c>
      <c r="I195" s="145">
        <f t="shared" si="2"/>
        <v>907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907</v>
      </c>
      <c r="G196" s="113">
        <f>Ведомственная!H196</f>
        <v>0</v>
      </c>
      <c r="H196" s="113">
        <f>Ведомственная!I196</f>
        <v>0</v>
      </c>
      <c r="I196" s="145">
        <f t="shared" si="2"/>
        <v>907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907</v>
      </c>
      <c r="G197" s="113">
        <f>Ведомственная!H197</f>
        <v>0</v>
      </c>
      <c r="H197" s="113">
        <f>Ведомственная!I197</f>
        <v>0</v>
      </c>
      <c r="I197" s="145">
        <f t="shared" si="2"/>
        <v>907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907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907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907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907</v>
      </c>
    </row>
    <row r="200" spans="1:9" ht="51" outlineLevel="1">
      <c r="A200" s="223" t="s">
        <v>838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260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260</v>
      </c>
    </row>
    <row r="201" spans="1:9" ht="38.25" outlineLevel="1">
      <c r="A201" s="223" t="s">
        <v>835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647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647</v>
      </c>
    </row>
    <row r="202" spans="1:9" ht="38.25" outlineLevel="1">
      <c r="A202" s="223" t="s">
        <v>839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836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837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834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833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315</v>
      </c>
      <c r="G211" s="107">
        <f>Ведомственная!H211</f>
        <v>350</v>
      </c>
      <c r="H211" s="107">
        <f>Ведомственная!I211</f>
        <v>355</v>
      </c>
      <c r="I211" s="145">
        <f t="shared" si="3"/>
        <v>1020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315</v>
      </c>
      <c r="G212" s="110">
        <f>Ведомственная!H212</f>
        <v>350</v>
      </c>
      <c r="H212" s="110">
        <f>Ведомственная!I212</f>
        <v>355</v>
      </c>
      <c r="I212" s="145">
        <f t="shared" si="3"/>
        <v>1020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315</v>
      </c>
      <c r="G213" s="113">
        <f>Ведомственная!H213</f>
        <v>350</v>
      </c>
      <c r="H213" s="113">
        <f>Ведомственная!I213</f>
        <v>355</v>
      </c>
      <c r="I213" s="145">
        <f t="shared" si="3"/>
        <v>1020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315</v>
      </c>
      <c r="G214" s="113">
        <f>Ведомственная!H214</f>
        <v>350</v>
      </c>
      <c r="H214" s="113">
        <f>Ведомственная!I214</f>
        <v>355</v>
      </c>
      <c r="I214" s="145">
        <f t="shared" si="3"/>
        <v>1020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315</v>
      </c>
      <c r="G215" s="113">
        <f>Ведомственная!H215</f>
        <v>350</v>
      </c>
      <c r="H215" s="113">
        <f>Ведомственная!I215</f>
        <v>355</v>
      </c>
      <c r="I215" s="145">
        <f t="shared" si="3"/>
        <v>1020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315</v>
      </c>
      <c r="G216" s="113">
        <f>Ведомственная!H216</f>
        <v>350</v>
      </c>
      <c r="H216" s="113">
        <f>Ведомственная!I216</f>
        <v>355</v>
      </c>
      <c r="I216" s="145">
        <f t="shared" si="3"/>
        <v>1020</v>
      </c>
    </row>
    <row r="217" spans="1:9" ht="38.25" outlineLevel="1">
      <c r="A217" s="223" t="s">
        <v>832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315</v>
      </c>
      <c r="G217" s="113">
        <f>Ведомственная!H217</f>
        <v>350</v>
      </c>
      <c r="H217" s="113">
        <f>Ведомственная!I217</f>
        <v>355</v>
      </c>
      <c r="I217" s="145">
        <f t="shared" si="3"/>
        <v>1020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831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830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829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828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69.400000000000006</v>
      </c>
      <c r="H244" s="126">
        <f>Ведомственная!I244</f>
        <v>143.69999999999999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69.400000000000006</v>
      </c>
      <c r="H245" s="127">
        <f>Ведомственная!I245</f>
        <v>143.69999999999999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69.400000000000006</v>
      </c>
      <c r="H246" s="128">
        <f>Ведомственная!I246</f>
        <v>143.69999999999999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69.400000000000006</v>
      </c>
      <c r="H247" s="128">
        <f>Ведомственная!I247</f>
        <v>143.69999999999999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7869.4372899999998</v>
      </c>
      <c r="G249" s="137">
        <f>Ведомственная!H249</f>
        <v>2921.73729</v>
      </c>
      <c r="H249" s="137">
        <f>Ведомственная!I249</f>
        <v>2950.6372900000001</v>
      </c>
      <c r="I249" s="145">
        <f t="shared" si="3"/>
        <v>13741.81187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28.140625" style="95" customWidth="1"/>
    <col min="10" max="16384" width="9.140625" style="93"/>
  </cols>
  <sheetData>
    <row r="1" spans="1:9">
      <c r="G1" s="268" t="s">
        <v>720</v>
      </c>
      <c r="H1" s="268"/>
    </row>
    <row r="2" spans="1:9" ht="103.15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 ht="24" customHeight="1">
      <c r="G3" s="268" t="str">
        <f>Ведомственная!H3</f>
        <v>от "___" декабря 2024 года № _____</v>
      </c>
      <c r="H3" s="268"/>
    </row>
    <row r="4" spans="1:9" ht="112.5" customHeight="1">
      <c r="A4" s="267" t="s">
        <v>886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8" t="s">
        <v>644</v>
      </c>
      <c r="B6" s="288"/>
      <c r="C6" s="288"/>
      <c r="D6" s="288"/>
      <c r="E6" s="288"/>
      <c r="F6" s="288"/>
      <c r="G6" s="288"/>
      <c r="H6" s="288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7869.4372900000008</v>
      </c>
      <c r="G9" s="104">
        <f t="shared" ref="G9:H9" si="0">G10</f>
        <v>1139.25</v>
      </c>
      <c r="H9" s="104">
        <f t="shared" si="0"/>
        <v>1145.76</v>
      </c>
      <c r="I9" s="105">
        <f>F9+G9+H9</f>
        <v>10154.447290000002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7869.4372900000008</v>
      </c>
      <c r="G10" s="151">
        <f>Ведомственная!H13</f>
        <v>1139.25</v>
      </c>
      <c r="H10" s="151">
        <f>Ведомственная!I13</f>
        <v>1145.76</v>
      </c>
      <c r="I10" s="105">
        <f t="shared" ref="I10:I73" si="1">F10+G10+H10</f>
        <v>10154.447290000002</v>
      </c>
    </row>
    <row r="11" spans="1:9" ht="25.5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5924.8000000000011</v>
      </c>
      <c r="G11" s="151">
        <f t="shared" ref="G11:H11" si="2">G12+G23+G39+G49</f>
        <v>2847.3</v>
      </c>
      <c r="H11" s="151">
        <f t="shared" si="2"/>
        <v>2887.04</v>
      </c>
      <c r="I11" s="105">
        <f t="shared" si="1"/>
        <v>11659.140000000003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4468.1000000000004</v>
      </c>
      <c r="G12" s="158">
        <f t="shared" ref="G12:H12" si="3">G13+G15+G19+G21</f>
        <v>2326</v>
      </c>
      <c r="H12" s="158">
        <f t="shared" si="3"/>
        <v>2354.54</v>
      </c>
      <c r="I12" s="105">
        <f t="shared" si="1"/>
        <v>9148.64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1053.5</v>
      </c>
      <c r="G13" s="113">
        <f t="shared" ref="G13:H13" si="4">G14</f>
        <v>1139.25</v>
      </c>
      <c r="H13" s="113">
        <f t="shared" si="4"/>
        <v>1145.76</v>
      </c>
      <c r="I13" s="105">
        <f t="shared" si="1"/>
        <v>3338.51</v>
      </c>
    </row>
    <row r="14" spans="1:9" ht="114.75" outlineLevel="1">
      <c r="A14" s="74" t="s">
        <v>824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1053.5</v>
      </c>
      <c r="G14" s="113">
        <f>Ведомственная!H17</f>
        <v>1139.25</v>
      </c>
      <c r="H14" s="113">
        <f>Ведомственная!I17</f>
        <v>1145.76</v>
      </c>
      <c r="I14" s="105">
        <f t="shared" si="1"/>
        <v>3338.51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2264.6000000000004</v>
      </c>
      <c r="G15" s="113">
        <f t="shared" ref="G15:H15" si="5">G16+G17+G18</f>
        <v>1186.75</v>
      </c>
      <c r="H15" s="113">
        <f t="shared" si="5"/>
        <v>1208.78</v>
      </c>
      <c r="I15" s="105">
        <f t="shared" si="1"/>
        <v>4660.13</v>
      </c>
    </row>
    <row r="16" spans="1:9" ht="127.5" outlineLevel="1">
      <c r="A16" s="74" t="s">
        <v>825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1126.2</v>
      </c>
      <c r="G16" s="113">
        <f>Ведомственная!H23</f>
        <v>1139.25</v>
      </c>
      <c r="H16" s="113">
        <f>Ведомственная!I23</f>
        <v>1158.78</v>
      </c>
      <c r="I16" s="105">
        <f t="shared" si="1"/>
        <v>3424.2299999999996</v>
      </c>
    </row>
    <row r="17" spans="1:9" ht="89.25" outlineLevel="1">
      <c r="A17" s="74" t="s">
        <v>826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1068.4000000000001</v>
      </c>
      <c r="G17" s="113">
        <f>Ведомственная!H24</f>
        <v>47.5</v>
      </c>
      <c r="H17" s="113">
        <f>Ведомственная!I24</f>
        <v>50</v>
      </c>
      <c r="I17" s="105">
        <f t="shared" si="1"/>
        <v>1165.9000000000001</v>
      </c>
    </row>
    <row r="18" spans="1:9" ht="63.75" outlineLevel="1">
      <c r="A18" s="74" t="s">
        <v>827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1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824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1150</v>
      </c>
      <c r="G21" s="113">
        <f t="shared" ref="G21:H21" si="7">G22</f>
        <v>0</v>
      </c>
      <c r="H21" s="113">
        <f t="shared" si="7"/>
        <v>0</v>
      </c>
      <c r="I21" s="105">
        <f t="shared" si="1"/>
        <v>1150</v>
      </c>
    </row>
    <row r="22" spans="1:9" ht="76.5" outlineLevel="1">
      <c r="A22" s="74" t="s">
        <v>881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1150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702.09999999999991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1050.8999999999999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887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22.7</v>
      </c>
      <c r="G26" s="113">
        <f t="shared" ref="G26:H26" si="10">G27</f>
        <v>0</v>
      </c>
      <c r="H26" s="113">
        <f t="shared" si="10"/>
        <v>0</v>
      </c>
      <c r="I26" s="105">
        <f t="shared" si="1"/>
        <v>22.7</v>
      </c>
    </row>
    <row r="27" spans="1:9" ht="89.25" outlineLevel="1">
      <c r="A27" s="74" t="s">
        <v>879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22.7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22.7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11.2</v>
      </c>
      <c r="G28" s="113">
        <f t="shared" ref="G28:H28" si="11">G29</f>
        <v>0</v>
      </c>
      <c r="H28" s="113">
        <f t="shared" si="11"/>
        <v>0</v>
      </c>
      <c r="I28" s="105">
        <f t="shared" si="1"/>
        <v>11.2</v>
      </c>
    </row>
    <row r="29" spans="1:9" ht="76.5" outlineLevel="1">
      <c r="A29" s="74" t="s">
        <v>888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11.2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8</v>
      </c>
      <c r="G30" s="113">
        <f t="shared" ref="G30:H30" si="12">G31</f>
        <v>0</v>
      </c>
      <c r="H30" s="113">
        <f t="shared" si="12"/>
        <v>0</v>
      </c>
      <c r="I30" s="105">
        <f t="shared" si="1"/>
        <v>8</v>
      </c>
    </row>
    <row r="31" spans="1:9" ht="89.25">
      <c r="A31" s="74" t="s">
        <v>877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8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9.3000000000000007</v>
      </c>
      <c r="G32" s="113">
        <f t="shared" ref="G32:H32" si="13">G33</f>
        <v>0</v>
      </c>
      <c r="H32" s="113">
        <f t="shared" si="13"/>
        <v>0</v>
      </c>
      <c r="I32" s="105">
        <f t="shared" si="1"/>
        <v>9.3000000000000007</v>
      </c>
    </row>
    <row r="33" spans="1:9" ht="89.25" outlineLevel="1">
      <c r="A33" s="74" t="s">
        <v>876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9.3000000000000007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9.3000000000000007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494.7</v>
      </c>
      <c r="G34" s="113">
        <f t="shared" ref="G34:H34" si="14">G35</f>
        <v>0</v>
      </c>
      <c r="H34" s="113">
        <f t="shared" si="14"/>
        <v>0</v>
      </c>
      <c r="I34" s="105">
        <f t="shared" si="1"/>
        <v>494.7</v>
      </c>
    </row>
    <row r="35" spans="1:9" ht="76.5" outlineLevel="1">
      <c r="A35" s="74" t="s">
        <v>875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494.7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494.7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889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1"/>
        <v>457</v>
      </c>
    </row>
    <row r="38" spans="1:9" ht="63.75" outlineLevel="1">
      <c r="A38" s="74" t="s">
        <v>890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1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418.6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418.6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368.6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368.6</v>
      </c>
    </row>
    <row r="41" spans="1:9" ht="51" outlineLevel="1">
      <c r="A41" s="74" t="s">
        <v>872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368.6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368.6</v>
      </c>
    </row>
    <row r="42" spans="1:9" ht="63.75" outlineLevel="1">
      <c r="A42" s="116" t="s">
        <v>873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50</v>
      </c>
      <c r="G43" s="113">
        <f t="shared" ref="G43:H43" si="18">G44</f>
        <v>0</v>
      </c>
      <c r="H43" s="113">
        <f t="shared" si="18"/>
        <v>0</v>
      </c>
      <c r="I43" s="105">
        <f t="shared" si="1"/>
        <v>50</v>
      </c>
    </row>
    <row r="44" spans="1:9" ht="76.5" outlineLevel="1">
      <c r="A44" s="74" t="s">
        <v>871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50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50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870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869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336</v>
      </c>
      <c r="G49" s="158">
        <f t="shared" ref="G49:H49" si="21">G50+G52+G54+G56+G60+G62+G64+G66+G58</f>
        <v>350</v>
      </c>
      <c r="H49" s="158">
        <f t="shared" si="21"/>
        <v>355</v>
      </c>
      <c r="I49" s="105">
        <f t="shared" si="1"/>
        <v>1041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1</v>
      </c>
      <c r="G50" s="113">
        <f t="shared" ref="G50:H50" si="22">G51</f>
        <v>0</v>
      </c>
      <c r="H50" s="113">
        <f t="shared" si="22"/>
        <v>0</v>
      </c>
      <c r="I50" s="105">
        <f t="shared" si="1"/>
        <v>1</v>
      </c>
    </row>
    <row r="51" spans="1:9" ht="38.25" outlineLevel="1">
      <c r="A51" s="74" t="s">
        <v>880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868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867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20</v>
      </c>
      <c r="G56" s="113">
        <f t="shared" ref="G56:H56" si="25">G57</f>
        <v>0</v>
      </c>
      <c r="H56" s="113">
        <f t="shared" si="25"/>
        <v>0</v>
      </c>
      <c r="I56" s="105">
        <f t="shared" si="1"/>
        <v>20</v>
      </c>
    </row>
    <row r="57" spans="1:9" ht="63.75">
      <c r="A57" s="74" t="s">
        <v>864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20</v>
      </c>
      <c r="G57" s="113">
        <f>Ведомственная!H111</f>
        <v>0</v>
      </c>
      <c r="H57" s="113">
        <f>Ведомственная!I111</f>
        <v>0</v>
      </c>
      <c r="I57" s="105">
        <f t="shared" si="1"/>
        <v>20</v>
      </c>
    </row>
    <row r="58" spans="1:9" ht="25.5">
      <c r="A58" s="222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863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315</v>
      </c>
      <c r="G62" s="113">
        <f t="shared" ref="G62:H62" si="27">G63</f>
        <v>350</v>
      </c>
      <c r="H62" s="113">
        <f t="shared" si="27"/>
        <v>355</v>
      </c>
      <c r="I62" s="105">
        <f t="shared" si="1"/>
        <v>1020</v>
      </c>
    </row>
    <row r="63" spans="1:9" ht="38.25" outlineLevel="1">
      <c r="A63" s="74" t="s">
        <v>832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315</v>
      </c>
      <c r="G63" s="113">
        <f>Ведомственная!H217</f>
        <v>350</v>
      </c>
      <c r="H63" s="113">
        <f>Ведомственная!I217</f>
        <v>355</v>
      </c>
      <c r="I63" s="105">
        <f t="shared" si="1"/>
        <v>1020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893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51" outlineLevel="1">
      <c r="A67" s="74" t="s">
        <v>828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862.2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862.2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862.2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862.2</v>
      </c>
    </row>
    <row r="70" spans="1:9" ht="25.5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862.2</v>
      </c>
      <c r="G70" s="113">
        <f t="shared" ref="G70:H70" si="32">G71</f>
        <v>0</v>
      </c>
      <c r="H70" s="113">
        <f t="shared" si="32"/>
        <v>0</v>
      </c>
      <c r="I70" s="105">
        <f t="shared" si="1"/>
        <v>862.2</v>
      </c>
    </row>
    <row r="71" spans="1:9" ht="51">
      <c r="A71" s="74" t="s">
        <v>882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862.2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862.2</v>
      </c>
    </row>
    <row r="72" spans="1:9" ht="25.5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865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223" t="s">
        <v>941</v>
      </c>
      <c r="B74" s="120" t="s">
        <v>766</v>
      </c>
      <c r="C74" s="75" t="s">
        <v>217</v>
      </c>
      <c r="D74" s="75" t="s">
        <v>730</v>
      </c>
      <c r="E74" s="7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866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865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175.43729000000002</v>
      </c>
      <c r="G80" s="151">
        <f t="shared" ref="G80:H80" si="37">G81+G102</f>
        <v>74.437290000000004</v>
      </c>
      <c r="H80" s="151">
        <f t="shared" si="37"/>
        <v>63.597290000000001</v>
      </c>
      <c r="I80" s="105">
        <f t="shared" si="35"/>
        <v>313.47187000000002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0</v>
      </c>
      <c r="I81" s="105">
        <f t="shared" si="35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862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861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855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860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859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858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857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0</v>
      </c>
      <c r="I96" s="105">
        <f t="shared" si="35"/>
        <v>0</v>
      </c>
    </row>
    <row r="97" spans="1:9" ht="89.25" outlineLevel="1">
      <c r="A97" s="74" t="s">
        <v>856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5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840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840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175.43729000000002</v>
      </c>
      <c r="G102" s="158">
        <f t="shared" ref="G102:H102" si="48">G107+G109+G113+G116+G119+G121+G124+G126+G128+G131+G134+G136+G138+G140+G103+G105+G111</f>
        <v>74.437290000000004</v>
      </c>
      <c r="H102" s="158">
        <f t="shared" si="48"/>
        <v>63.597290000000001</v>
      </c>
      <c r="I102" s="105">
        <f t="shared" si="35"/>
        <v>313.47187000000002</v>
      </c>
    </row>
    <row r="103" spans="1:9" ht="25.5" outlineLevel="1">
      <c r="A103" s="221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0</v>
      </c>
    </row>
    <row r="104" spans="1:9" ht="51" outlineLevel="1">
      <c r="A104" s="221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0</v>
      </c>
    </row>
    <row r="105" spans="1:9" ht="38.25" outlineLevel="1">
      <c r="A105" s="221" t="s">
        <v>918</v>
      </c>
      <c r="B105" s="118" t="s">
        <v>917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855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854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841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853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894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852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223" t="s">
        <v>942</v>
      </c>
      <c r="B118" s="120" t="s">
        <v>784</v>
      </c>
      <c r="C118" s="75" t="s">
        <v>217</v>
      </c>
      <c r="D118" s="75" t="s">
        <v>731</v>
      </c>
      <c r="E118" s="7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895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896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0</v>
      </c>
      <c r="G121" s="113">
        <f t="shared" ref="G121:H121" si="54">G122+G123</f>
        <v>0</v>
      </c>
      <c r="H121" s="113">
        <f t="shared" si="54"/>
        <v>0</v>
      </c>
      <c r="I121" s="105">
        <f t="shared" si="35"/>
        <v>0</v>
      </c>
    </row>
    <row r="122" spans="1:9" ht="63.75" outlineLevel="1">
      <c r="A122" s="74" t="s">
        <v>849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0</v>
      </c>
      <c r="G122" s="113">
        <f>Ведомственная!H164</f>
        <v>0</v>
      </c>
      <c r="H122" s="113">
        <f>Ведомственная!I164</f>
        <v>0</v>
      </c>
      <c r="I122" s="105">
        <f t="shared" si="35"/>
        <v>0</v>
      </c>
    </row>
    <row r="123" spans="1:9" ht="63.75" outlineLevel="1">
      <c r="A123" s="223" t="s">
        <v>943</v>
      </c>
      <c r="B123" s="120" t="s">
        <v>786</v>
      </c>
      <c r="C123" s="75" t="s">
        <v>217</v>
      </c>
      <c r="D123" s="75" t="s">
        <v>731</v>
      </c>
      <c r="E123" s="7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0</v>
      </c>
    </row>
    <row r="125" spans="1:9" ht="76.5" outlineLevel="1">
      <c r="A125" s="74" t="s">
        <v>848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897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0</v>
      </c>
      <c r="G128" s="113">
        <f t="shared" ref="G128:H128" si="57">G129+G130</f>
        <v>30.6</v>
      </c>
      <c r="H128" s="113">
        <f t="shared" si="57"/>
        <v>19.760000000000002</v>
      </c>
      <c r="I128" s="105">
        <f t="shared" si="35"/>
        <v>50.36</v>
      </c>
    </row>
    <row r="129" spans="1:9" ht="51">
      <c r="A129" s="74" t="s">
        <v>845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0</v>
      </c>
      <c r="G129" s="113">
        <f>Ведомственная!H171</f>
        <v>30.6</v>
      </c>
      <c r="H129" s="113">
        <f>Ведомственная!I171</f>
        <v>19.760000000000002</v>
      </c>
      <c r="I129" s="105">
        <f t="shared" si="35"/>
        <v>50.36</v>
      </c>
    </row>
    <row r="130" spans="1:9" ht="38.25" outlineLevel="1">
      <c r="A130" s="74" t="s">
        <v>846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843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844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842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175.43729000000002</v>
      </c>
      <c r="G136" s="113">
        <f t="shared" ref="G136:H136" si="60">G137</f>
        <v>43.837290000000003</v>
      </c>
      <c r="H136" s="113">
        <f t="shared" si="60"/>
        <v>43.837290000000003</v>
      </c>
      <c r="I136" s="105">
        <f t="shared" si="35"/>
        <v>263.11187000000001</v>
      </c>
    </row>
    <row r="137" spans="1:9" ht="38.25" outlineLevel="1">
      <c r="A137" s="74" t="s">
        <v>898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175.43729000000002</v>
      </c>
      <c r="G137" s="113">
        <f>Ведомственная!H179</f>
        <v>43.837290000000003</v>
      </c>
      <c r="H137" s="113">
        <f>Ведомственная!I179</f>
        <v>43.837290000000003</v>
      </c>
      <c r="I137" s="105">
        <f t="shared" si="35"/>
        <v>263.11187000000001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840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907</v>
      </c>
      <c r="G143" s="151">
        <f t="shared" ref="G143:H143" si="64">G144+G154</f>
        <v>0</v>
      </c>
      <c r="H143" s="151">
        <f t="shared" si="64"/>
        <v>0</v>
      </c>
      <c r="I143" s="105">
        <f t="shared" si="63"/>
        <v>907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907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907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907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907</v>
      </c>
    </row>
    <row r="146" spans="1:9" ht="51" outlineLevel="1">
      <c r="A146" s="74" t="s">
        <v>838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260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260</v>
      </c>
    </row>
    <row r="147" spans="1:9" ht="38.25" outlineLevel="1">
      <c r="A147" s="74" t="s">
        <v>835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647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647</v>
      </c>
    </row>
    <row r="148" spans="1:9" ht="38.25" outlineLevel="1">
      <c r="A148" s="74" t="s">
        <v>899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836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837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834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0</v>
      </c>
      <c r="G154" s="158">
        <f t="shared" ref="G154:H154" si="67">G155+G157+G159</f>
        <v>0</v>
      </c>
      <c r="H154" s="158">
        <f t="shared" si="67"/>
        <v>0</v>
      </c>
      <c r="I154" s="105">
        <f t="shared" si="63"/>
        <v>0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833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830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900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69.400000000000006</v>
      </c>
      <c r="H161" s="162">
        <f>Ведомственная!I244</f>
        <v>143.69999999999999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69.400000000000006</v>
      </c>
      <c r="H162" s="166">
        <f>Ведомственная!I245</f>
        <v>143.69999999999999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69.400000000000006</v>
      </c>
      <c r="H163" s="170">
        <f>Ведомственная!I246</f>
        <v>143.69999999999999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69.400000000000006</v>
      </c>
      <c r="H164" s="128">
        <f>Ведомственная!I247</f>
        <v>143.69999999999999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7869.4372899999998</v>
      </c>
      <c r="G166" s="137">
        <f>Ведомственная!H249</f>
        <v>2921.73729</v>
      </c>
      <c r="H166" s="137">
        <f>Ведомственная!I249</f>
        <v>2950.6372900000001</v>
      </c>
      <c r="I166" s="105">
        <f t="shared" si="63"/>
        <v>13741.81187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7" t="s">
        <v>901</v>
      </c>
      <c r="B4" s="297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862.2</v>
      </c>
    </row>
    <row r="9" spans="1:8">
      <c r="A9" s="177" t="s">
        <v>577</v>
      </c>
      <c r="B9" s="178">
        <f>B10</f>
        <v>862.2</v>
      </c>
    </row>
    <row r="10" spans="1:8" ht="26.25">
      <c r="A10" s="179" t="s">
        <v>639</v>
      </c>
      <c r="B10" s="178">
        <f>B11</f>
        <v>862.2</v>
      </c>
    </row>
    <row r="11" spans="1:8">
      <c r="A11" s="179" t="s">
        <v>578</v>
      </c>
      <c r="B11" s="178">
        <f>B12+B13+B14+B16+B15</f>
        <v>862.2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862.2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8" t="s">
        <v>724</v>
      </c>
      <c r="H1" s="268"/>
    </row>
    <row r="2" spans="1:8" ht="93.6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8" ht="20.45" customHeight="1">
      <c r="G3" s="268" t="str">
        <f>Ведомственная!H3</f>
        <v>от "___" декабря 2024 года № _____</v>
      </c>
      <c r="H3" s="268"/>
    </row>
    <row r="4" spans="1:8" ht="58.15" customHeight="1">
      <c r="A4" s="298" t="s">
        <v>902</v>
      </c>
      <c r="B4" s="298"/>
      <c r="C4" s="298"/>
      <c r="D4" s="298"/>
      <c r="E4" s="298"/>
      <c r="F4" s="298"/>
      <c r="G4" s="298"/>
      <c r="H4" s="298"/>
    </row>
    <row r="5" spans="1:8" ht="15" customHeight="1">
      <c r="A5" s="299" t="s">
        <v>645</v>
      </c>
      <c r="B5" s="299"/>
      <c r="C5" s="299"/>
      <c r="D5" s="299"/>
      <c r="E5" s="299"/>
      <c r="F5" s="299"/>
      <c r="G5" s="299"/>
      <c r="H5" s="299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819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315</v>
      </c>
      <c r="G8" s="187">
        <f t="shared" ref="G8:H10" si="0">G9</f>
        <v>350</v>
      </c>
      <c r="H8" s="187">
        <f t="shared" si="0"/>
        <v>355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315</v>
      </c>
      <c r="G9" s="190">
        <f t="shared" si="0"/>
        <v>350</v>
      </c>
      <c r="H9" s="190">
        <f t="shared" si="0"/>
        <v>355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315</v>
      </c>
      <c r="G10" s="190">
        <f t="shared" si="0"/>
        <v>350</v>
      </c>
      <c r="H10" s="190">
        <f t="shared" si="0"/>
        <v>355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315</v>
      </c>
      <c r="G11" s="181">
        <f>Ведомственная!H217</f>
        <v>350</v>
      </c>
      <c r="H11" s="181">
        <f>Ведомственная!I217</f>
        <v>355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725</v>
      </c>
      <c r="G1" s="303"/>
      <c r="H1" s="303"/>
    </row>
    <row r="2" spans="1:8" ht="77.45" customHeight="1">
      <c r="F2" s="304" t="s">
        <v>718</v>
      </c>
      <c r="G2" s="304"/>
      <c r="H2" s="304"/>
    </row>
    <row r="3" spans="1:8" ht="18.600000000000001" customHeight="1">
      <c r="F3" s="303" t="s">
        <v>719</v>
      </c>
      <c r="G3" s="303"/>
      <c r="H3" s="303"/>
    </row>
    <row r="4" spans="1:8" ht="52.15" customHeight="1">
      <c r="A4" s="302" t="s">
        <v>903</v>
      </c>
      <c r="B4" s="302"/>
      <c r="C4" s="302"/>
      <c r="D4" s="302"/>
      <c r="E4" s="302"/>
      <c r="F4" s="302"/>
      <c r="G4" s="302"/>
      <c r="H4" s="302"/>
    </row>
    <row r="7" spans="1:8">
      <c r="A7" s="301" t="s">
        <v>599</v>
      </c>
      <c r="B7" s="301" t="s">
        <v>600</v>
      </c>
      <c r="C7" s="301" t="s">
        <v>361</v>
      </c>
      <c r="D7" s="301"/>
      <c r="E7" s="301" t="s">
        <v>468</v>
      </c>
      <c r="F7" s="301"/>
      <c r="G7" s="301" t="s">
        <v>819</v>
      </c>
      <c r="H7" s="301"/>
    </row>
    <row r="8" spans="1:8" ht="25.5">
      <c r="A8" s="301"/>
      <c r="B8" s="301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0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0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0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0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0"/>
      <c r="B14" s="200" t="s">
        <v>932</v>
      </c>
      <c r="C14" s="196"/>
      <c r="D14" s="199"/>
      <c r="E14" s="196"/>
      <c r="F14" s="199"/>
      <c r="G14" s="196"/>
      <c r="H14" s="197"/>
    </row>
    <row r="15" spans="1:8">
      <c r="A15" s="300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0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0"/>
      <c r="B17" s="198" t="s">
        <v>931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0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0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0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0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0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0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2024-12-19T11:05:24Z</cp:lastPrinted>
  <dcterms:created xsi:type="dcterms:W3CDTF">2023-09-11T19:44:40Z</dcterms:created>
  <dcterms:modified xsi:type="dcterms:W3CDTF">2024-12-19T11:05:36Z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